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64" activeTab="0"/>
  </bookViews>
  <sheets>
    <sheet name="QD kèm theo DS" sheetId="1" r:id="rId1"/>
    <sheet name="TTR kèm theo DS (2)" sheetId="2" r:id="rId2"/>
  </sheets>
  <definedNames>
    <definedName name="_xlnm._FilterDatabase" localSheetId="0" hidden="1">'QD kèm theo DS'!$A$6:$EB$6</definedName>
    <definedName name="_xlnm._FilterDatabase" localSheetId="1" hidden="1">'TTR kèm theo DS (2)'!$A$6:$EB$6</definedName>
    <definedName name="_xlnm.Print_Titles" localSheetId="0">'QD kèm theo DS'!$4:$5</definedName>
    <definedName name="_xlnm.Print_Titles" localSheetId="1">'TTR kèm theo DS (2)'!$4:$5</definedName>
  </definedNames>
  <calcPr fullCalcOnLoad="1"/>
</workbook>
</file>

<file path=xl/sharedStrings.xml><?xml version="1.0" encoding="utf-8"?>
<sst xmlns="http://schemas.openxmlformats.org/spreadsheetml/2006/main" count="190" uniqueCount="63">
  <si>
    <t>Ghi chú</t>
  </si>
  <si>
    <t>Số thửa</t>
  </si>
  <si>
    <t>I</t>
  </si>
  <si>
    <t>Diện tích 
còn lại 
(m2)</t>
  </si>
  <si>
    <t>Số TT</t>
  </si>
  <si>
    <t>Số lượng</t>
  </si>
  <si>
    <t>Diện tích 
thửa đất 
(m2)</t>
  </si>
  <si>
    <t>Tờ 
bản 
đồ</t>
  </si>
  <si>
    <t>Họ tên người 
sử dụng đất</t>
  </si>
  <si>
    <t>Thành tiền
(đồng)</t>
  </si>
  <si>
    <t xml:space="preserve">Hỗ trợ đào
 tạo, chuyển
 đổi nghề và 
tìm kiếm 
việc làm 
(đồng) </t>
  </si>
  <si>
    <t>Hỗ trợ 
ổn định 
đời sống 
(đồng)</t>
  </si>
  <si>
    <t xml:space="preserve">Tổng cộng 
các khoản 
BT, HT 
(đồng) </t>
  </si>
  <si>
    <t>Tổng</t>
  </si>
  <si>
    <t>Tỷ lệ bồi thường (%)</t>
  </si>
  <si>
    <t>Bồi thường, hỗ trợ về hoa màu, tài sản trên đất</t>
  </si>
  <si>
    <t>Kinh phí hỗ trợ khi thu hồi đất công ích về UBND xã</t>
  </si>
  <si>
    <t>Diện tích thu hồi trong chỉ giới (m2)</t>
  </si>
  <si>
    <t>Diện tích thu hồi ngoài chỉ giới (m2)</t>
  </si>
  <si>
    <t>Tổng diện tích thu hồi (m2)</t>
  </si>
  <si>
    <t>ĐVT</t>
  </si>
  <si>
    <t>Đơn giá (đồng)</t>
  </si>
  <si>
    <t>Loại tài sản</t>
  </si>
  <si>
    <t>cây</t>
  </si>
  <si>
    <t>Thành tiền (đồng)</t>
  </si>
  <si>
    <t>Bồi thường về đất 
(đồng)</t>
  </si>
  <si>
    <t>Loại đất thu hồi</t>
  </si>
  <si>
    <t>ONT</t>
  </si>
  <si>
    <t>Hỗ trợ bàn giao mặt bằng sớm (40.000đ/m2)</t>
  </si>
  <si>
    <t>TDP Đồng Lều</t>
  </si>
  <si>
    <r>
      <t>m</t>
    </r>
    <r>
      <rPr>
        <vertAlign val="superscript"/>
        <sz val="14"/>
        <rFont val="Times New Roman"/>
        <family val="1"/>
      </rPr>
      <t>2</t>
    </r>
  </si>
  <si>
    <t>Sân bê tông gạch vỡ láng vữa xi măng cát mác 150 dày 2-:- 3 cm</t>
  </si>
  <si>
    <t>Dương Ngọc Lương ủy quyền cho Dương Thanh Huyền</t>
  </si>
  <si>
    <t>Sấu ĐK gốc 12 cm ≤ Φ &lt;15cm</t>
  </si>
  <si>
    <t>Nguyễn Thị Hằng ủy quyền cho Nguyễn Văn Long</t>
  </si>
  <si>
    <t>CLN</t>
  </si>
  <si>
    <t>Lộc vừng áp dụng cây có tán che nằng (Bàng, Phượng vĩ)  D1,3 từ trên 13-20 cm</t>
  </si>
  <si>
    <r>
      <t>m</t>
    </r>
    <r>
      <rPr>
        <vertAlign val="superscript"/>
        <sz val="14"/>
        <rFont val="Times New Roman"/>
        <family val="1"/>
      </rPr>
      <t>3</t>
    </r>
  </si>
  <si>
    <t>Nguyễn Văn Sơn</t>
  </si>
  <si>
    <t>Sấu ĐK gốc trên 40 cm</t>
  </si>
  <si>
    <t>LUC</t>
  </si>
  <si>
    <t>Cây trồng hàng năm</t>
  </si>
  <si>
    <t>II</t>
  </si>
  <si>
    <t>TDP Vòng Huyện</t>
  </si>
  <si>
    <t>Trần Văn Tuyến (Đỗ Thị Lộc) - Công dân xã Đông Sơn</t>
  </si>
  <si>
    <t>Đào Văn Lịch - Công dân xã Đông Sơn</t>
  </si>
  <si>
    <t>III</t>
  </si>
  <si>
    <t>TDP Gia Lâm</t>
  </si>
  <si>
    <t>Bồi thường chi phí đầu tư còn lại vào đất</t>
  </si>
  <si>
    <t>Nguyễn Xuân Lộc ủy quyền cho Nguyễn Xuân Sơn</t>
  </si>
  <si>
    <t>Đặng Ngọc Đông (Nhượng)</t>
  </si>
  <si>
    <t>Khối bê tông mác 200 KT 3m2x0.15</t>
  </si>
  <si>
    <t>Bán mái tôn liên doanh</t>
  </si>
  <si>
    <t>BHK</t>
  </si>
  <si>
    <t xml:space="preserve">Đào Thị Mười </t>
  </si>
  <si>
    <t xml:space="preserve">Phùng Thị Tý (đã chết) hàng thừa kế thứ nhất gồm Trần Văn Cần, Trần Thị Thơ, Trần Văn Xuân, Trần Văn Phú </t>
  </si>
  <si>
    <t>Đỗ Trung Thành (đã chết) người được cử đại diện Đỗ Văn Long - ủy quyền cho ông Trịnh Bá Hùng</t>
  </si>
  <si>
    <t>Nguyễn Văn Đạo (đã  chết) hàng thừa kế thứ nhất gồm Nguyễn Văn Bộ, Nguyễn Thị Cải, Nguyễn Thị Tiếu, Nguyễn Văn Hòa, Nguyễn Thị Thuận, Nguyễn Thị Huệ</t>
  </si>
  <si>
    <t>Diện tích đã thu hồi năm 2011</t>
  </si>
  <si>
    <t xml:space="preserve">PHƯƠNG ÁN BỒI THƯỜNG, HỖ TRỢ, TÁI ĐỊNH CƯ </t>
  </si>
  <si>
    <t>Dự án: Cải tạo, nâng cấp tuyến đường từ thị trấn Bố Hạ qua xã Đông Sơn, huyện Yên Thế đi trường Cao đẳng nghề Đông Bắc (đợt 7)</t>
  </si>
  <si>
    <t>(Kèm theo Quyết định số:            /QĐ-UBND ngày         tháng      năm 2023 của UBND huyện Yên Thế)</t>
  </si>
  <si>
    <t>(Kèm theo Tờ trình số:                /TTr-TNMT ngày         tháng         năm 2023 của phòng Tài nguyên và Môi trường huyện)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</si>
</sst>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_(* #,##0_);_(* \(#,##0\);_(* &quot;-&quot;??_);_(@_)"/>
    <numFmt numFmtId="174" formatCode="0.0"/>
    <numFmt numFmtId="175" formatCode="#,##0.000"/>
    <numFmt numFmtId="176" formatCode="#,##0.00000000000000"/>
    <numFmt numFmtId="177" formatCode="#,##0.000000000000000"/>
    <numFmt numFmtId="178" formatCode="#,##0.0000000000000000"/>
    <numFmt numFmtId="179" formatCode="#,##0.00000000000000000"/>
    <numFmt numFmtId="180" formatCode="#,##0.000000000000000000"/>
    <numFmt numFmtId="181" formatCode="#,##0.0000000000000"/>
    <numFmt numFmtId="182" formatCode="#,##0.000000000000"/>
    <numFmt numFmtId="183" formatCode="#,##0.00000000000"/>
    <numFmt numFmtId="184" formatCode="#,##0.0000000000"/>
    <numFmt numFmtId="185" formatCode="#,##0.000000000"/>
    <numFmt numFmtId="186" formatCode="#,##0.00000000"/>
    <numFmt numFmtId="187" formatCode="#,##0.0000000"/>
    <numFmt numFmtId="188" formatCode="#,##0.000000"/>
    <numFmt numFmtId="189" formatCode="#,##0.00000"/>
    <numFmt numFmtId="190" formatCode="#,##0.0000"/>
    <numFmt numFmtId="191" formatCode="_(* #,##0.0_);_(* \(#,##0.0\);_(* &quot;-&quot;??_);_(@_)"/>
    <numFmt numFmtId="192" formatCode="_(* #,##0.0_);_(* \(#,##0.0\);_(* &quot;-&quot;?_);_(@_)"/>
    <numFmt numFmtId="193" formatCode="&quot;Có&quot;;&quot;Có&quot;;&quot;Không&quot;"/>
    <numFmt numFmtId="194" formatCode="&quot;Đúng&quot;;&quot;Đúng&quot;;&quot;Sai&quot;"/>
    <numFmt numFmtId="195" formatCode="&quot;Bật&quot;;&quot;Bật&quot;;&quot;Tắt&quot;"/>
    <numFmt numFmtId="196" formatCode="[$€-2]\ #,##0.00_);[Red]\([$€-2]\ #,##0.00\)"/>
    <numFmt numFmtId="197" formatCode="_-* #,##0.0\ _₫_-;\-* #,##0.0\ _₫_-;_-* &quot;-&quot;?\ _₫_-;_-@_-"/>
    <numFmt numFmtId="198" formatCode="[$-42A]dd\ mmmm\ yyyy"/>
    <numFmt numFmtId="199" formatCode="[$-42A]h:mm:ss\ AM/PM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0"/>
  </numFmts>
  <fonts count="54">
    <font>
      <sz val="12"/>
      <name val="Times New Roman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.VnTime"/>
      <family val="2"/>
    </font>
    <font>
      <sz val="12"/>
      <color indexed="8"/>
      <name val=".VnTime"/>
      <family val="2"/>
    </font>
    <font>
      <sz val="12"/>
      <color indexed="10"/>
      <name val=".VnTime"/>
      <family val="2"/>
    </font>
    <font>
      <b/>
      <sz val="12"/>
      <color indexed="8"/>
      <name val=".VnTime"/>
      <family val="2"/>
    </font>
    <font>
      <b/>
      <sz val="12"/>
      <color indexed="10"/>
      <name val=".VnTime"/>
      <family val="2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FF0000"/>
      <name val=".VnTim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3" fontId="6" fillId="0" borderId="0" xfId="42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3" fontId="5" fillId="0" borderId="0" xfId="42" applyNumberFormat="1" applyFont="1" applyFill="1" applyAlignment="1">
      <alignment horizontal="right" vertical="center" wrapText="1"/>
    </xf>
    <xf numFmtId="173" fontId="7" fillId="0" borderId="0" xfId="42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3" fontId="4" fillId="0" borderId="11" xfId="42" applyNumberFormat="1" applyFont="1" applyFill="1" applyBorder="1" applyAlignment="1">
      <alignment horizontal="center" vertical="center" wrapText="1"/>
    </xf>
    <xf numFmtId="173" fontId="4" fillId="0" borderId="13" xfId="42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73" fontId="10" fillId="0" borderId="10" xfId="42" applyNumberFormat="1" applyFont="1" applyFill="1" applyBorder="1" applyAlignment="1">
      <alignment horizontal="right" vertical="center" wrapText="1"/>
    </xf>
    <xf numFmtId="9" fontId="10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191" fontId="12" fillId="0" borderId="10" xfId="42" applyNumberFormat="1" applyFont="1" applyFill="1" applyBorder="1" applyAlignment="1">
      <alignment horizontal="right" vertical="center" wrapText="1"/>
    </xf>
    <xf numFmtId="3" fontId="12" fillId="0" borderId="10" xfId="42" applyNumberFormat="1" applyFont="1" applyFill="1" applyBorder="1" applyAlignment="1">
      <alignment horizontal="right" vertical="center" wrapText="1"/>
    </xf>
    <xf numFmtId="3" fontId="10" fillId="0" borderId="10" xfId="58" applyNumberFormat="1" applyFont="1" applyFill="1" applyBorder="1" applyAlignment="1">
      <alignment horizontal="right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172" fontId="10" fillId="0" borderId="12" xfId="0" applyNumberFormat="1" applyFont="1" applyFill="1" applyBorder="1" applyAlignment="1">
      <alignment horizontal="center" vertical="center" wrapText="1"/>
    </xf>
    <xf numFmtId="173" fontId="10" fillId="0" borderId="12" xfId="42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172" fontId="12" fillId="0" borderId="12" xfId="0" applyNumberFormat="1" applyFont="1" applyFill="1" applyBorder="1" applyAlignment="1">
      <alignment horizontal="center" vertical="center" wrapText="1"/>
    </xf>
    <xf numFmtId="173" fontId="12" fillId="0" borderId="12" xfId="42" applyNumberFormat="1" applyFont="1" applyFill="1" applyBorder="1" applyAlignment="1">
      <alignment horizontal="center" vertical="center" wrapText="1"/>
    </xf>
    <xf numFmtId="173" fontId="10" fillId="0" borderId="10" xfId="42" applyNumberFormat="1" applyFont="1" applyFill="1" applyBorder="1" applyAlignment="1">
      <alignment horizontal="center" vertical="center" wrapText="1"/>
    </xf>
    <xf numFmtId="173" fontId="12" fillId="0" borderId="14" xfId="42" applyNumberFormat="1" applyFont="1" applyFill="1" applyBorder="1" applyAlignment="1">
      <alignment horizontal="center" vertical="center" wrapText="1"/>
    </xf>
    <xf numFmtId="173" fontId="12" fillId="0" borderId="15" xfId="42" applyNumberFormat="1" applyFont="1" applyFill="1" applyBorder="1" applyAlignment="1">
      <alignment horizontal="center" vertical="center" wrapText="1"/>
    </xf>
    <xf numFmtId="173" fontId="12" fillId="0" borderId="16" xfId="42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vertical="center" wrapText="1"/>
    </xf>
    <xf numFmtId="173" fontId="12" fillId="0" borderId="12" xfId="42" applyNumberFormat="1" applyFont="1" applyFill="1" applyBorder="1" applyAlignment="1">
      <alignment horizontal="right" vertical="center" wrapText="1"/>
    </xf>
    <xf numFmtId="9" fontId="12" fillId="0" borderId="12" xfId="0" applyNumberFormat="1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172" fontId="10" fillId="0" borderId="11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73" fontId="10" fillId="0" borderId="10" xfId="42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72" fontId="10" fillId="0" borderId="11" xfId="0" applyNumberFormat="1" applyFont="1" applyFill="1" applyBorder="1" applyAlignment="1">
      <alignment horizontal="center" vertical="center" wrapText="1"/>
    </xf>
    <xf numFmtId="172" fontId="10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3" fontId="10" fillId="0" borderId="11" xfId="42" applyNumberFormat="1" applyFont="1" applyFill="1" applyBorder="1" applyAlignment="1">
      <alignment horizontal="center" vertical="center" wrapText="1"/>
    </xf>
    <xf numFmtId="173" fontId="10" fillId="0" borderId="12" xfId="42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1" xfId="42" applyNumberFormat="1" applyFont="1" applyFill="1" applyBorder="1" applyAlignment="1">
      <alignment horizontal="center" vertical="center" wrapText="1"/>
    </xf>
    <xf numFmtId="173" fontId="4" fillId="0" borderId="12" xfId="42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3" fontId="4" fillId="0" borderId="17" xfId="42" applyNumberFormat="1" applyFont="1" applyFill="1" applyBorder="1" applyAlignment="1">
      <alignment horizontal="center" vertical="center" wrapText="1"/>
    </xf>
    <xf numFmtId="173" fontId="4" fillId="0" borderId="18" xfId="42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173" fontId="4" fillId="32" borderId="10" xfId="42" applyNumberFormat="1" applyFont="1" applyFill="1" applyBorder="1" applyAlignment="1">
      <alignment horizontal="center" vertical="center" wrapText="1"/>
    </xf>
    <xf numFmtId="173" fontId="4" fillId="32" borderId="11" xfId="42" applyNumberFormat="1" applyFont="1" applyFill="1" applyBorder="1" applyAlignment="1">
      <alignment horizontal="center" vertical="center" wrapText="1"/>
    </xf>
    <xf numFmtId="173" fontId="10" fillId="32" borderId="11" xfId="42" applyNumberFormat="1" applyFont="1" applyFill="1" applyBorder="1" applyAlignment="1">
      <alignment horizontal="center" vertical="center" wrapText="1"/>
    </xf>
    <xf numFmtId="173" fontId="10" fillId="32" borderId="12" xfId="42" applyNumberFormat="1" applyFont="1" applyFill="1" applyBorder="1" applyAlignment="1">
      <alignment horizontal="center" vertical="center" wrapText="1"/>
    </xf>
    <xf numFmtId="173" fontId="10" fillId="32" borderId="10" xfId="42" applyNumberFormat="1" applyFont="1" applyFill="1" applyBorder="1" applyAlignment="1">
      <alignment horizontal="center" vertical="center" wrapText="1"/>
    </xf>
    <xf numFmtId="173" fontId="12" fillId="32" borderId="12" xfId="42" applyNumberFormat="1" applyFont="1" applyFill="1" applyBorder="1" applyAlignment="1">
      <alignment horizontal="center" vertical="center" wrapText="1"/>
    </xf>
    <xf numFmtId="173" fontId="10" fillId="32" borderId="10" xfId="42" applyNumberFormat="1" applyFont="1" applyFill="1" applyBorder="1" applyAlignment="1">
      <alignment horizontal="center" vertical="center" wrapText="1"/>
    </xf>
    <xf numFmtId="173" fontId="10" fillId="32" borderId="12" xfId="42" applyNumberFormat="1" applyFont="1" applyFill="1" applyBorder="1" applyAlignment="1">
      <alignment horizontal="center" vertical="center" wrapText="1"/>
    </xf>
    <xf numFmtId="173" fontId="12" fillId="32" borderId="14" xfId="42" applyNumberFormat="1" applyFont="1" applyFill="1" applyBorder="1" applyAlignment="1">
      <alignment horizontal="center" vertical="center" wrapText="1"/>
    </xf>
    <xf numFmtId="3" fontId="12" fillId="32" borderId="10" xfId="42" applyNumberFormat="1" applyFont="1" applyFill="1" applyBorder="1" applyAlignment="1">
      <alignment horizontal="right" vertical="center" wrapText="1"/>
    </xf>
    <xf numFmtId="173" fontId="7" fillId="32" borderId="0" xfId="42" applyNumberFormat="1" applyFont="1" applyFill="1" applyAlignment="1">
      <alignment horizontal="righ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72" fontId="10" fillId="32" borderId="11" xfId="0" applyNumberFormat="1" applyFont="1" applyFill="1" applyBorder="1" applyAlignment="1">
      <alignment horizontal="center" vertical="center" wrapText="1"/>
    </xf>
    <xf numFmtId="172" fontId="10" fillId="32" borderId="12" xfId="0" applyNumberFormat="1" applyFont="1" applyFill="1" applyBorder="1" applyAlignment="1">
      <alignment horizontal="center" vertical="center" wrapText="1"/>
    </xf>
    <xf numFmtId="172" fontId="10" fillId="32" borderId="10" xfId="0" applyNumberFormat="1" applyFont="1" applyFill="1" applyBorder="1" applyAlignment="1">
      <alignment horizontal="center" vertical="center" wrapText="1"/>
    </xf>
    <xf numFmtId="172" fontId="12" fillId="32" borderId="12" xfId="0" applyNumberFormat="1" applyFont="1" applyFill="1" applyBorder="1" applyAlignment="1">
      <alignment horizontal="center" vertical="center" wrapText="1"/>
    </xf>
    <xf numFmtId="172" fontId="10" fillId="32" borderId="12" xfId="0" applyNumberFormat="1" applyFont="1" applyFill="1" applyBorder="1" applyAlignment="1">
      <alignment horizontal="center" vertical="center" wrapText="1"/>
    </xf>
    <xf numFmtId="191" fontId="12" fillId="32" borderId="10" xfId="42" applyNumberFormat="1" applyFont="1" applyFill="1" applyBorder="1" applyAlignment="1">
      <alignment horizontal="right" vertical="center" wrapText="1"/>
    </xf>
    <xf numFmtId="0" fontId="5" fillId="32" borderId="0" xfId="0" applyFont="1" applyFill="1" applyAlignment="1">
      <alignment horizontal="right" vertical="center" wrapText="1"/>
    </xf>
    <xf numFmtId="173" fontId="9" fillId="32" borderId="0" xfId="42" applyNumberFormat="1" applyFont="1" applyFill="1" applyAlignment="1">
      <alignment horizontal="right" vertical="center" wrapText="1"/>
    </xf>
    <xf numFmtId="173" fontId="6" fillId="0" borderId="0" xfId="0" applyNumberFormat="1" applyFont="1" applyFill="1" applyBorder="1" applyAlignment="1">
      <alignment vertical="center" wrapText="1"/>
    </xf>
    <xf numFmtId="173" fontId="8" fillId="0" borderId="0" xfId="0" applyNumberFormat="1" applyFont="1" applyFill="1" applyBorder="1" applyAlignment="1">
      <alignment vertical="center" wrapText="1"/>
    </xf>
    <xf numFmtId="173" fontId="6" fillId="32" borderId="0" xfId="0" applyNumberFormat="1" applyFont="1" applyFill="1" applyBorder="1" applyAlignment="1">
      <alignment vertical="center" wrapText="1"/>
    </xf>
    <xf numFmtId="173" fontId="53" fillId="32" borderId="0" xfId="0" applyNumberFormat="1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_bieu-dat-thu-hoi-la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34"/>
  <sheetViews>
    <sheetView tabSelected="1" zoomScale="62" zoomScaleNormal="62" workbookViewId="0" topLeftCell="A22">
      <selection activeCell="X26" sqref="X26"/>
    </sheetView>
  </sheetViews>
  <sheetFormatPr defaultColWidth="7.75390625" defaultRowHeight="15.75"/>
  <cols>
    <col min="1" max="1" width="4.125" style="8" customWidth="1"/>
    <col min="2" max="2" width="20.375" style="9" customWidth="1"/>
    <col min="3" max="3" width="5.00390625" style="6" customWidth="1"/>
    <col min="4" max="4" width="4.875" style="8" customWidth="1"/>
    <col min="5" max="5" width="11.00390625" style="8" customWidth="1"/>
    <col min="6" max="6" width="7.875" style="4" customWidth="1"/>
    <col min="7" max="7" width="7.00390625" style="4" customWidth="1"/>
    <col min="8" max="9" width="9.00390625" style="4" customWidth="1"/>
    <col min="10" max="10" width="11.125" style="4" hidden="1" customWidth="1"/>
    <col min="11" max="11" width="6.625" style="8" customWidth="1"/>
    <col min="12" max="12" width="12.625" style="10" customWidth="1"/>
    <col min="13" max="13" width="14.50390625" style="11" customWidth="1"/>
    <col min="14" max="14" width="14.00390625" style="11" customWidth="1"/>
    <col min="15" max="15" width="13.625" style="11" customWidth="1"/>
    <col min="16" max="16" width="13.625" style="11" hidden="1" customWidth="1"/>
    <col min="17" max="17" width="46.00390625" style="9" customWidth="1"/>
    <col min="18" max="18" width="5.875" style="8" customWidth="1"/>
    <col min="19" max="19" width="8.25390625" style="8" customWidth="1"/>
    <col min="20" max="20" width="13.25390625" style="10" customWidth="1"/>
    <col min="21" max="21" width="7.75390625" style="6" customWidth="1"/>
    <col min="22" max="22" width="13.75390625" style="10" customWidth="1"/>
    <col min="23" max="23" width="12.75390625" style="6" hidden="1" customWidth="1"/>
    <col min="24" max="24" width="15.50390625" style="12" customWidth="1"/>
    <col min="25" max="25" width="13.25390625" style="12" customWidth="1"/>
    <col min="26" max="26" width="21.25390625" style="13" customWidth="1"/>
    <col min="27" max="16384" width="7.75390625" style="6" customWidth="1"/>
  </cols>
  <sheetData>
    <row r="1" spans="1:26" ht="23.25" customHeight="1">
      <c r="A1" s="86" t="s">
        <v>59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23.2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49.5" customHeight="1">
      <c r="A3" s="87" t="s">
        <v>61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ht="48.75" customHeight="1">
      <c r="A4" s="85" t="s">
        <v>4</v>
      </c>
      <c r="B4" s="72" t="s">
        <v>8</v>
      </c>
      <c r="C4" s="72" t="s">
        <v>7</v>
      </c>
      <c r="D4" s="72" t="s">
        <v>1</v>
      </c>
      <c r="E4" s="72" t="s">
        <v>6</v>
      </c>
      <c r="F4" s="72" t="s">
        <v>17</v>
      </c>
      <c r="G4" s="72" t="s">
        <v>18</v>
      </c>
      <c r="H4" s="72" t="s">
        <v>19</v>
      </c>
      <c r="I4" s="80" t="s">
        <v>58</v>
      </c>
      <c r="J4" s="72" t="s">
        <v>3</v>
      </c>
      <c r="K4" s="72" t="s">
        <v>26</v>
      </c>
      <c r="L4" s="82" t="s">
        <v>25</v>
      </c>
      <c r="M4" s="83"/>
      <c r="N4" s="77" t="s">
        <v>10</v>
      </c>
      <c r="O4" s="77" t="s">
        <v>11</v>
      </c>
      <c r="P4" s="78" t="s">
        <v>48</v>
      </c>
      <c r="Q4" s="72" t="s">
        <v>15</v>
      </c>
      <c r="R4" s="72"/>
      <c r="S4" s="72"/>
      <c r="T4" s="72"/>
      <c r="U4" s="72"/>
      <c r="V4" s="72"/>
      <c r="W4" s="80" t="s">
        <v>16</v>
      </c>
      <c r="X4" s="72" t="s">
        <v>12</v>
      </c>
      <c r="Y4" s="78" t="s">
        <v>28</v>
      </c>
      <c r="Z4" s="72" t="s">
        <v>0</v>
      </c>
    </row>
    <row r="5" spans="1:26" ht="104.25" customHeight="1">
      <c r="A5" s="85"/>
      <c r="B5" s="72"/>
      <c r="C5" s="72"/>
      <c r="D5" s="72"/>
      <c r="E5" s="72"/>
      <c r="F5" s="72"/>
      <c r="G5" s="72"/>
      <c r="H5" s="72"/>
      <c r="I5" s="81"/>
      <c r="J5" s="72"/>
      <c r="K5" s="72"/>
      <c r="L5" s="5" t="s">
        <v>21</v>
      </c>
      <c r="M5" s="5" t="s">
        <v>24</v>
      </c>
      <c r="N5" s="77"/>
      <c r="O5" s="77"/>
      <c r="P5" s="79"/>
      <c r="Q5" s="1" t="s">
        <v>22</v>
      </c>
      <c r="R5" s="1" t="s">
        <v>20</v>
      </c>
      <c r="S5" s="1" t="s">
        <v>5</v>
      </c>
      <c r="T5" s="5" t="s">
        <v>21</v>
      </c>
      <c r="U5" s="1" t="s">
        <v>14</v>
      </c>
      <c r="V5" s="5" t="s">
        <v>9</v>
      </c>
      <c r="W5" s="81"/>
      <c r="X5" s="72"/>
      <c r="Y5" s="79"/>
      <c r="Z5" s="72"/>
    </row>
    <row r="6" spans="1:26" ht="33.75" customHeight="1">
      <c r="A6" s="1" t="s">
        <v>2</v>
      </c>
      <c r="B6" s="1" t="s">
        <v>29</v>
      </c>
      <c r="C6" s="1"/>
      <c r="D6" s="1"/>
      <c r="E6" s="1"/>
      <c r="F6" s="1"/>
      <c r="G6" s="17"/>
      <c r="H6" s="17"/>
      <c r="I6" s="17"/>
      <c r="J6" s="17"/>
      <c r="K6" s="17"/>
      <c r="L6" s="19"/>
      <c r="M6" s="19"/>
      <c r="N6" s="19"/>
      <c r="O6" s="19"/>
      <c r="P6" s="19"/>
      <c r="Q6" s="1"/>
      <c r="R6" s="1"/>
      <c r="S6" s="1"/>
      <c r="T6" s="5"/>
      <c r="U6" s="1"/>
      <c r="V6" s="5"/>
      <c r="W6" s="18"/>
      <c r="X6" s="1"/>
      <c r="Y6" s="20"/>
      <c r="Z6" s="1"/>
    </row>
    <row r="7" spans="1:26" s="2" customFormat="1" ht="72.75" customHeight="1">
      <c r="A7" s="68">
        <v>1</v>
      </c>
      <c r="B7" s="68" t="s">
        <v>32</v>
      </c>
      <c r="C7" s="70">
        <v>33</v>
      </c>
      <c r="D7" s="68">
        <v>230</v>
      </c>
      <c r="E7" s="60">
        <v>110.7</v>
      </c>
      <c r="F7" s="60">
        <v>2.8</v>
      </c>
      <c r="G7" s="60">
        <v>0</v>
      </c>
      <c r="H7" s="60">
        <f>F7+G7</f>
        <v>2.8</v>
      </c>
      <c r="I7" s="60">
        <v>0</v>
      </c>
      <c r="J7" s="60">
        <f>E7-H7</f>
        <v>107.9</v>
      </c>
      <c r="K7" s="60" t="s">
        <v>27</v>
      </c>
      <c r="L7" s="64">
        <v>5500000</v>
      </c>
      <c r="M7" s="64">
        <f>H7*L7</f>
        <v>15399999.999999998</v>
      </c>
      <c r="N7" s="64"/>
      <c r="O7" s="64"/>
      <c r="P7" s="64"/>
      <c r="Q7" s="23" t="s">
        <v>31</v>
      </c>
      <c r="R7" s="24" t="s">
        <v>30</v>
      </c>
      <c r="S7" s="21">
        <v>2.8</v>
      </c>
      <c r="T7" s="25">
        <v>120000</v>
      </c>
      <c r="U7" s="26">
        <v>1</v>
      </c>
      <c r="V7" s="25">
        <f aca="true" t="shared" si="0" ref="V7:V14">S7*T7*U7</f>
        <v>336000</v>
      </c>
      <c r="W7" s="27"/>
      <c r="X7" s="66">
        <f>M7+M9+V7+V9+V10+V8</f>
        <v>92688000</v>
      </c>
      <c r="Y7" s="66">
        <f>H7*40000</f>
        <v>112000</v>
      </c>
      <c r="Z7" s="53"/>
    </row>
    <row r="8" spans="1:26" s="2" customFormat="1" ht="45" customHeight="1">
      <c r="A8" s="73"/>
      <c r="B8" s="73"/>
      <c r="C8" s="74"/>
      <c r="D8" s="69"/>
      <c r="E8" s="61"/>
      <c r="F8" s="61"/>
      <c r="G8" s="61"/>
      <c r="H8" s="61"/>
      <c r="I8" s="61"/>
      <c r="J8" s="61"/>
      <c r="K8" s="61"/>
      <c r="L8" s="65"/>
      <c r="M8" s="65"/>
      <c r="N8" s="65"/>
      <c r="O8" s="65"/>
      <c r="P8" s="65"/>
      <c r="Q8" s="23" t="s">
        <v>52</v>
      </c>
      <c r="R8" s="24" t="s">
        <v>30</v>
      </c>
      <c r="S8" s="21">
        <v>2.8</v>
      </c>
      <c r="T8" s="25">
        <v>270000</v>
      </c>
      <c r="U8" s="26">
        <v>1</v>
      </c>
      <c r="V8" s="25">
        <f>S8*T8*U8</f>
        <v>756000</v>
      </c>
      <c r="W8" s="27"/>
      <c r="X8" s="75"/>
      <c r="Y8" s="67"/>
      <c r="Z8" s="76"/>
    </row>
    <row r="9" spans="1:26" s="2" customFormat="1" ht="54" customHeight="1">
      <c r="A9" s="73"/>
      <c r="B9" s="73"/>
      <c r="C9" s="74"/>
      <c r="D9" s="68">
        <v>179</v>
      </c>
      <c r="E9" s="60">
        <v>19393</v>
      </c>
      <c r="F9" s="60">
        <v>13.5</v>
      </c>
      <c r="G9" s="60">
        <v>0</v>
      </c>
      <c r="H9" s="60">
        <f>F9+G9</f>
        <v>13.5</v>
      </c>
      <c r="I9" s="60">
        <v>0</v>
      </c>
      <c r="J9" s="60">
        <f>E9-H9</f>
        <v>19379.5</v>
      </c>
      <c r="K9" s="60" t="s">
        <v>27</v>
      </c>
      <c r="L9" s="64">
        <v>5500000</v>
      </c>
      <c r="M9" s="64">
        <f>H9*L9</f>
        <v>74250000</v>
      </c>
      <c r="N9" s="64"/>
      <c r="O9" s="64"/>
      <c r="P9" s="64"/>
      <c r="Q9" s="23" t="s">
        <v>31</v>
      </c>
      <c r="R9" s="24" t="s">
        <v>30</v>
      </c>
      <c r="S9" s="21">
        <v>12</v>
      </c>
      <c r="T9" s="25">
        <v>120000</v>
      </c>
      <c r="U9" s="26">
        <v>1</v>
      </c>
      <c r="V9" s="25">
        <f t="shared" si="0"/>
        <v>1440000</v>
      </c>
      <c r="W9" s="27"/>
      <c r="X9" s="75"/>
      <c r="Y9" s="66">
        <f>H9*40000</f>
        <v>540000</v>
      </c>
      <c r="Z9" s="76"/>
    </row>
    <row r="10" spans="1:26" s="2" customFormat="1" ht="48.75" customHeight="1">
      <c r="A10" s="69"/>
      <c r="B10" s="69"/>
      <c r="C10" s="71"/>
      <c r="D10" s="69"/>
      <c r="E10" s="61"/>
      <c r="F10" s="61"/>
      <c r="G10" s="61"/>
      <c r="H10" s="61"/>
      <c r="I10" s="61"/>
      <c r="J10" s="61"/>
      <c r="K10" s="61"/>
      <c r="L10" s="65"/>
      <c r="M10" s="65"/>
      <c r="N10" s="65"/>
      <c r="O10" s="65"/>
      <c r="P10" s="65"/>
      <c r="Q10" s="23" t="s">
        <v>33</v>
      </c>
      <c r="R10" s="24" t="s">
        <v>23</v>
      </c>
      <c r="S10" s="21">
        <v>1</v>
      </c>
      <c r="T10" s="25">
        <v>506000</v>
      </c>
      <c r="U10" s="26">
        <v>1</v>
      </c>
      <c r="V10" s="25">
        <f t="shared" si="0"/>
        <v>506000</v>
      </c>
      <c r="W10" s="27"/>
      <c r="X10" s="67"/>
      <c r="Y10" s="67"/>
      <c r="Z10" s="54"/>
    </row>
    <row r="11" spans="1:26" s="2" customFormat="1" ht="80.25" customHeight="1">
      <c r="A11" s="68">
        <v>2</v>
      </c>
      <c r="B11" s="68" t="s">
        <v>34</v>
      </c>
      <c r="C11" s="70">
        <v>33</v>
      </c>
      <c r="D11" s="68">
        <v>310</v>
      </c>
      <c r="E11" s="60">
        <v>88.5</v>
      </c>
      <c r="F11" s="60">
        <v>4.4</v>
      </c>
      <c r="G11" s="60">
        <v>0</v>
      </c>
      <c r="H11" s="60">
        <f>F11+G11</f>
        <v>4.4</v>
      </c>
      <c r="I11" s="60">
        <v>0</v>
      </c>
      <c r="J11" s="60">
        <f>E11-H11</f>
        <v>84.1</v>
      </c>
      <c r="K11" s="60" t="s">
        <v>35</v>
      </c>
      <c r="L11" s="64">
        <v>48000</v>
      </c>
      <c r="M11" s="64">
        <f>H11*L11</f>
        <v>211200.00000000003</v>
      </c>
      <c r="N11" s="64">
        <f>M11*3</f>
        <v>633600.0000000001</v>
      </c>
      <c r="O11" s="64">
        <f>H11*7000</f>
        <v>30800.000000000004</v>
      </c>
      <c r="P11" s="64"/>
      <c r="Q11" s="23" t="s">
        <v>36</v>
      </c>
      <c r="R11" s="24" t="s">
        <v>23</v>
      </c>
      <c r="S11" s="21">
        <v>1</v>
      </c>
      <c r="T11" s="25">
        <v>123000</v>
      </c>
      <c r="U11" s="26">
        <v>1</v>
      </c>
      <c r="V11" s="25">
        <f t="shared" si="0"/>
        <v>123000</v>
      </c>
      <c r="W11" s="27"/>
      <c r="X11" s="66">
        <f>M11+N11+O11+V11+V12</f>
        <v>1325000</v>
      </c>
      <c r="Y11" s="66">
        <f>H11*40000</f>
        <v>176000</v>
      </c>
      <c r="Z11" s="53"/>
    </row>
    <row r="12" spans="1:26" s="2" customFormat="1" ht="48" customHeight="1">
      <c r="A12" s="69"/>
      <c r="B12" s="69"/>
      <c r="C12" s="71"/>
      <c r="D12" s="69"/>
      <c r="E12" s="61"/>
      <c r="F12" s="61"/>
      <c r="G12" s="61"/>
      <c r="H12" s="61"/>
      <c r="I12" s="61"/>
      <c r="J12" s="61"/>
      <c r="K12" s="61"/>
      <c r="L12" s="65"/>
      <c r="M12" s="65"/>
      <c r="N12" s="65"/>
      <c r="O12" s="65"/>
      <c r="P12" s="65"/>
      <c r="Q12" s="23" t="s">
        <v>31</v>
      </c>
      <c r="R12" s="24" t="s">
        <v>30</v>
      </c>
      <c r="S12" s="21">
        <v>3.4</v>
      </c>
      <c r="T12" s="25">
        <v>120000</v>
      </c>
      <c r="U12" s="26">
        <v>0.8</v>
      </c>
      <c r="V12" s="25">
        <f t="shared" si="0"/>
        <v>326400</v>
      </c>
      <c r="W12" s="27"/>
      <c r="X12" s="67"/>
      <c r="Y12" s="67"/>
      <c r="Z12" s="54"/>
    </row>
    <row r="13" spans="1:26" s="2" customFormat="1" ht="46.5" customHeight="1">
      <c r="A13" s="62">
        <v>3</v>
      </c>
      <c r="B13" s="62" t="s">
        <v>38</v>
      </c>
      <c r="C13" s="63">
        <v>33</v>
      </c>
      <c r="D13" s="62">
        <v>179</v>
      </c>
      <c r="E13" s="59">
        <v>19393</v>
      </c>
      <c r="F13" s="59">
        <v>3.7</v>
      </c>
      <c r="G13" s="59">
        <v>0</v>
      </c>
      <c r="H13" s="59">
        <f>F13+G13</f>
        <v>3.7</v>
      </c>
      <c r="I13" s="60">
        <v>0</v>
      </c>
      <c r="J13" s="59">
        <f>E13-H13</f>
        <v>19389.3</v>
      </c>
      <c r="K13" s="59" t="s">
        <v>27</v>
      </c>
      <c r="L13" s="57">
        <v>5500000</v>
      </c>
      <c r="M13" s="57">
        <f>H13*L13</f>
        <v>20350000</v>
      </c>
      <c r="N13" s="57"/>
      <c r="O13" s="57"/>
      <c r="P13" s="57"/>
      <c r="Q13" s="23" t="s">
        <v>51</v>
      </c>
      <c r="R13" s="24" t="s">
        <v>37</v>
      </c>
      <c r="S13" s="21">
        <f>3*0.15</f>
        <v>0.44999999999999996</v>
      </c>
      <c r="T13" s="25">
        <v>2230000</v>
      </c>
      <c r="U13" s="26">
        <v>1</v>
      </c>
      <c r="V13" s="25">
        <f t="shared" si="0"/>
        <v>1003499.9999999999</v>
      </c>
      <c r="W13" s="27"/>
      <c r="X13" s="58">
        <f>M13+N13+O13+V13+V14</f>
        <v>22471500</v>
      </c>
      <c r="Y13" s="58">
        <f>H13*40000</f>
        <v>148000</v>
      </c>
      <c r="Z13" s="56"/>
    </row>
    <row r="14" spans="1:26" s="2" customFormat="1" ht="62.25" customHeight="1">
      <c r="A14" s="62"/>
      <c r="B14" s="62"/>
      <c r="C14" s="63"/>
      <c r="D14" s="62"/>
      <c r="E14" s="59"/>
      <c r="F14" s="59"/>
      <c r="G14" s="59"/>
      <c r="H14" s="59"/>
      <c r="I14" s="61"/>
      <c r="J14" s="59"/>
      <c r="K14" s="59"/>
      <c r="L14" s="57"/>
      <c r="M14" s="57"/>
      <c r="N14" s="57"/>
      <c r="O14" s="57"/>
      <c r="P14" s="57"/>
      <c r="Q14" s="23" t="s">
        <v>39</v>
      </c>
      <c r="R14" s="24" t="s">
        <v>23</v>
      </c>
      <c r="S14" s="21">
        <v>1</v>
      </c>
      <c r="T14" s="25">
        <v>1118000</v>
      </c>
      <c r="U14" s="26">
        <v>1</v>
      </c>
      <c r="V14" s="25">
        <f t="shared" si="0"/>
        <v>1118000</v>
      </c>
      <c r="W14" s="27"/>
      <c r="X14" s="58"/>
      <c r="Y14" s="58"/>
      <c r="Z14" s="56"/>
    </row>
    <row r="15" spans="1:26" s="3" customFormat="1" ht="39" customHeight="1">
      <c r="A15" s="38" t="s">
        <v>42</v>
      </c>
      <c r="B15" s="38" t="s">
        <v>43</v>
      </c>
      <c r="C15" s="39"/>
      <c r="D15" s="38"/>
      <c r="E15" s="40"/>
      <c r="F15" s="40"/>
      <c r="G15" s="40"/>
      <c r="H15" s="40"/>
      <c r="I15" s="40"/>
      <c r="J15" s="40"/>
      <c r="K15" s="40"/>
      <c r="L15" s="41"/>
      <c r="M15" s="41"/>
      <c r="N15" s="41"/>
      <c r="O15" s="41"/>
      <c r="P15" s="41"/>
      <c r="Q15" s="46"/>
      <c r="R15" s="37"/>
      <c r="S15" s="38"/>
      <c r="T15" s="47"/>
      <c r="U15" s="48"/>
      <c r="V15" s="47"/>
      <c r="W15" s="49"/>
      <c r="X15" s="37"/>
      <c r="Y15" s="37"/>
      <c r="Z15" s="37"/>
    </row>
    <row r="16" spans="1:26" s="2" customFormat="1" ht="57" customHeight="1">
      <c r="A16" s="50">
        <v>4</v>
      </c>
      <c r="B16" s="50" t="s">
        <v>50</v>
      </c>
      <c r="C16" s="34">
        <v>4</v>
      </c>
      <c r="D16" s="33">
        <v>29</v>
      </c>
      <c r="E16" s="35">
        <v>473.1</v>
      </c>
      <c r="F16" s="35">
        <v>67.1</v>
      </c>
      <c r="G16" s="35">
        <v>0</v>
      </c>
      <c r="H16" s="35">
        <f>F16+G16</f>
        <v>67.1</v>
      </c>
      <c r="I16" s="22">
        <v>132</v>
      </c>
      <c r="J16" s="51">
        <f>E16-H16-I16</f>
        <v>274</v>
      </c>
      <c r="K16" s="35" t="s">
        <v>53</v>
      </c>
      <c r="L16" s="36">
        <v>52000</v>
      </c>
      <c r="M16" s="42">
        <f>H16*L16</f>
        <v>3489199.9999999995</v>
      </c>
      <c r="N16" s="42">
        <f>M16*3</f>
        <v>10467599.999999998</v>
      </c>
      <c r="O16" s="42">
        <f>H16*10000</f>
        <v>671000</v>
      </c>
      <c r="P16" s="42"/>
      <c r="Q16" s="23" t="s">
        <v>41</v>
      </c>
      <c r="R16" s="24" t="s">
        <v>30</v>
      </c>
      <c r="S16" s="22">
        <f>H16</f>
        <v>67.1</v>
      </c>
      <c r="T16" s="25">
        <v>8800</v>
      </c>
      <c r="U16" s="26">
        <v>1</v>
      </c>
      <c r="V16" s="25">
        <f>S16*T16*U16</f>
        <v>590480</v>
      </c>
      <c r="W16" s="27"/>
      <c r="X16" s="28">
        <f>M16+N16+O16+V16</f>
        <v>15218279.999999998</v>
      </c>
      <c r="Y16" s="28">
        <f>H16*40000</f>
        <v>2684000</v>
      </c>
      <c r="Z16" s="29"/>
    </row>
    <row r="17" spans="1:26" s="2" customFormat="1" ht="45" customHeight="1">
      <c r="A17" s="50">
        <v>5</v>
      </c>
      <c r="B17" s="50" t="s">
        <v>54</v>
      </c>
      <c r="C17" s="34">
        <v>5</v>
      </c>
      <c r="D17" s="33">
        <v>67</v>
      </c>
      <c r="E17" s="35">
        <v>253.1</v>
      </c>
      <c r="F17" s="35">
        <v>11.6</v>
      </c>
      <c r="G17" s="35">
        <v>0</v>
      </c>
      <c r="H17" s="35">
        <f>F17+G17</f>
        <v>11.6</v>
      </c>
      <c r="I17" s="22">
        <v>21</v>
      </c>
      <c r="J17" s="51">
        <f>E17-H17-I17</f>
        <v>220.5</v>
      </c>
      <c r="K17" s="35" t="s">
        <v>40</v>
      </c>
      <c r="L17" s="36">
        <v>52000</v>
      </c>
      <c r="M17" s="36">
        <f>H17*L17</f>
        <v>603200</v>
      </c>
      <c r="N17" s="36">
        <f>M17*3</f>
        <v>1809600</v>
      </c>
      <c r="O17" s="36">
        <f>H17*10000</f>
        <v>116000</v>
      </c>
      <c r="P17" s="36"/>
      <c r="Q17" s="23" t="s">
        <v>41</v>
      </c>
      <c r="R17" s="24" t="s">
        <v>30</v>
      </c>
      <c r="S17" s="22">
        <f>H17</f>
        <v>11.6</v>
      </c>
      <c r="T17" s="25">
        <v>8800</v>
      </c>
      <c r="U17" s="26">
        <v>1</v>
      </c>
      <c r="V17" s="25">
        <f>S17*T17*U17</f>
        <v>102080</v>
      </c>
      <c r="W17" s="27"/>
      <c r="X17" s="37">
        <f>M17+N17+O17+V17</f>
        <v>2630880</v>
      </c>
      <c r="Y17" s="37">
        <f>H17*40000</f>
        <v>464000</v>
      </c>
      <c r="Z17" s="29"/>
    </row>
    <row r="18" spans="1:26" s="2" customFormat="1" ht="95.25" customHeight="1">
      <c r="A18" s="50">
        <v>6</v>
      </c>
      <c r="B18" s="50" t="s">
        <v>44</v>
      </c>
      <c r="C18" s="34">
        <v>5</v>
      </c>
      <c r="D18" s="33">
        <v>68</v>
      </c>
      <c r="E18" s="35">
        <v>263.4</v>
      </c>
      <c r="F18" s="35">
        <v>12.5</v>
      </c>
      <c r="G18" s="35">
        <v>0</v>
      </c>
      <c r="H18" s="35">
        <f>F18+G18</f>
        <v>12.5</v>
      </c>
      <c r="I18" s="22">
        <v>24</v>
      </c>
      <c r="J18" s="51">
        <f>E18-H18-I18</f>
        <v>226.89999999999998</v>
      </c>
      <c r="K18" s="35" t="s">
        <v>40</v>
      </c>
      <c r="L18" s="36">
        <v>52000</v>
      </c>
      <c r="M18" s="36">
        <f>H18*L18</f>
        <v>650000</v>
      </c>
      <c r="N18" s="36">
        <f>M18*3</f>
        <v>1950000</v>
      </c>
      <c r="O18" s="36">
        <f>H18*10000</f>
        <v>125000</v>
      </c>
      <c r="P18" s="36"/>
      <c r="Q18" s="23" t="s">
        <v>41</v>
      </c>
      <c r="R18" s="24" t="s">
        <v>30</v>
      </c>
      <c r="S18" s="22">
        <f>H18</f>
        <v>12.5</v>
      </c>
      <c r="T18" s="25">
        <v>8800</v>
      </c>
      <c r="U18" s="26">
        <v>1</v>
      </c>
      <c r="V18" s="25">
        <f>S18*T18*U18</f>
        <v>110000</v>
      </c>
      <c r="W18" s="27"/>
      <c r="X18" s="37">
        <f>M18+N18+O18+V18</f>
        <v>2835000</v>
      </c>
      <c r="Y18" s="37">
        <f>H18*40000</f>
        <v>500000</v>
      </c>
      <c r="Z18" s="29"/>
    </row>
    <row r="19" spans="1:26" s="2" customFormat="1" ht="84.75" customHeight="1">
      <c r="A19" s="21">
        <v>7</v>
      </c>
      <c r="B19" s="21" t="s">
        <v>45</v>
      </c>
      <c r="C19" s="34">
        <v>5</v>
      </c>
      <c r="D19" s="33">
        <v>69</v>
      </c>
      <c r="E19" s="35">
        <v>211.8</v>
      </c>
      <c r="F19" s="35">
        <v>14.6</v>
      </c>
      <c r="G19" s="35">
        <v>0</v>
      </c>
      <c r="H19" s="35">
        <f>F19+G19</f>
        <v>14.6</v>
      </c>
      <c r="I19" s="22">
        <v>27</v>
      </c>
      <c r="J19" s="51">
        <f>E19-H19-I19</f>
        <v>170.20000000000002</v>
      </c>
      <c r="K19" s="35" t="s">
        <v>40</v>
      </c>
      <c r="L19" s="36">
        <v>52000</v>
      </c>
      <c r="M19" s="36">
        <f>H19*L19</f>
        <v>759200</v>
      </c>
      <c r="N19" s="36">
        <f>M19*3</f>
        <v>2277600</v>
      </c>
      <c r="O19" s="36">
        <f>H19*10000</f>
        <v>146000</v>
      </c>
      <c r="P19" s="36"/>
      <c r="Q19" s="23" t="s">
        <v>41</v>
      </c>
      <c r="R19" s="24" t="s">
        <v>30</v>
      </c>
      <c r="S19" s="22">
        <f>H19</f>
        <v>14.6</v>
      </c>
      <c r="T19" s="25">
        <v>8800</v>
      </c>
      <c r="U19" s="26">
        <v>1</v>
      </c>
      <c r="V19" s="25">
        <f>S19*T19*U19</f>
        <v>128480</v>
      </c>
      <c r="W19" s="27"/>
      <c r="X19" s="37">
        <f>M19+N19+O19+V19</f>
        <v>3311280</v>
      </c>
      <c r="Y19" s="37">
        <f>H19*40000</f>
        <v>584000</v>
      </c>
      <c r="Z19" s="29"/>
    </row>
    <row r="20" spans="1:26" s="3" customFormat="1" ht="27.75" customHeight="1">
      <c r="A20" s="38" t="s">
        <v>46</v>
      </c>
      <c r="B20" s="38" t="s">
        <v>47</v>
      </c>
      <c r="C20" s="39"/>
      <c r="D20" s="38"/>
      <c r="E20" s="40"/>
      <c r="F20" s="40"/>
      <c r="G20" s="40"/>
      <c r="H20" s="40"/>
      <c r="I20" s="52"/>
      <c r="J20" s="40"/>
      <c r="K20" s="40"/>
      <c r="L20" s="41"/>
      <c r="M20" s="43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5"/>
      <c r="Z20" s="37"/>
    </row>
    <row r="21" spans="1:26" s="2" customFormat="1" ht="129.75" customHeight="1">
      <c r="A21" s="50">
        <v>8</v>
      </c>
      <c r="B21" s="50" t="s">
        <v>56</v>
      </c>
      <c r="C21" s="34">
        <v>1</v>
      </c>
      <c r="D21" s="33">
        <v>24</v>
      </c>
      <c r="E21" s="35">
        <v>894.1</v>
      </c>
      <c r="F21" s="35">
        <v>94.5</v>
      </c>
      <c r="G21" s="35">
        <v>0</v>
      </c>
      <c r="H21" s="35">
        <f>F21+G21</f>
        <v>94.5</v>
      </c>
      <c r="I21" s="22">
        <v>115</v>
      </c>
      <c r="J21" s="51">
        <f>E21-H21-I21</f>
        <v>684.6</v>
      </c>
      <c r="K21" s="35" t="s">
        <v>40</v>
      </c>
      <c r="L21" s="36">
        <v>52000</v>
      </c>
      <c r="M21" s="36">
        <f>H21*L21</f>
        <v>4914000</v>
      </c>
      <c r="N21" s="36">
        <f>M21*3</f>
        <v>14742000</v>
      </c>
      <c r="O21" s="36">
        <f>H21*10000</f>
        <v>945000</v>
      </c>
      <c r="P21" s="36"/>
      <c r="Q21" s="23" t="s">
        <v>41</v>
      </c>
      <c r="R21" s="24" t="s">
        <v>30</v>
      </c>
      <c r="S21" s="22">
        <f>H21</f>
        <v>94.5</v>
      </c>
      <c r="T21" s="25">
        <v>8800</v>
      </c>
      <c r="U21" s="26">
        <v>1</v>
      </c>
      <c r="V21" s="25">
        <f>S21*T21*U21</f>
        <v>831600</v>
      </c>
      <c r="W21" s="27"/>
      <c r="X21" s="37">
        <f>M21+N21+O21+V21</f>
        <v>21432600</v>
      </c>
      <c r="Y21" s="37">
        <f>H21*40000</f>
        <v>3780000</v>
      </c>
      <c r="Z21" s="29"/>
    </row>
    <row r="22" spans="1:26" s="2" customFormat="1" ht="150" customHeight="1">
      <c r="A22" s="50">
        <v>9</v>
      </c>
      <c r="B22" s="50" t="s">
        <v>55</v>
      </c>
      <c r="C22" s="34">
        <v>1</v>
      </c>
      <c r="D22" s="33">
        <v>25</v>
      </c>
      <c r="E22" s="35">
        <v>131.2</v>
      </c>
      <c r="F22" s="35">
        <v>34.4</v>
      </c>
      <c r="G22" s="35">
        <v>19.6</v>
      </c>
      <c r="H22" s="35">
        <f>F22+G22</f>
        <v>54</v>
      </c>
      <c r="I22" s="22">
        <v>57</v>
      </c>
      <c r="J22" s="51">
        <v>0</v>
      </c>
      <c r="K22" s="35" t="s">
        <v>40</v>
      </c>
      <c r="L22" s="36">
        <v>52000</v>
      </c>
      <c r="M22" s="36">
        <f>H22*L22</f>
        <v>2808000</v>
      </c>
      <c r="N22" s="36">
        <f>M22*3</f>
        <v>8424000</v>
      </c>
      <c r="O22" s="36">
        <f>H22*10000</f>
        <v>540000</v>
      </c>
      <c r="P22" s="42">
        <f>L22*H22</f>
        <v>2808000</v>
      </c>
      <c r="Q22" s="23" t="s">
        <v>41</v>
      </c>
      <c r="R22" s="24" t="s">
        <v>30</v>
      </c>
      <c r="S22" s="22">
        <f>H22</f>
        <v>54</v>
      </c>
      <c r="T22" s="25">
        <v>8800</v>
      </c>
      <c r="U22" s="26">
        <v>1</v>
      </c>
      <c r="V22" s="25">
        <f>S22*T22*U22</f>
        <v>475200</v>
      </c>
      <c r="W22" s="27">
        <f>H22*52000</f>
        <v>2808000</v>
      </c>
      <c r="X22" s="37">
        <f>M22+N22+O22+V22</f>
        <v>12247200</v>
      </c>
      <c r="Y22" s="37">
        <f>H22*40000</f>
        <v>2160000</v>
      </c>
      <c r="Z22" s="24"/>
    </row>
    <row r="23" spans="1:26" s="2" customFormat="1" ht="87" customHeight="1">
      <c r="A23" s="50">
        <v>10</v>
      </c>
      <c r="B23" s="50" t="s">
        <v>49</v>
      </c>
      <c r="C23" s="34">
        <v>1</v>
      </c>
      <c r="D23" s="33">
        <v>26</v>
      </c>
      <c r="E23" s="35">
        <v>135.8</v>
      </c>
      <c r="F23" s="35">
        <v>31.5</v>
      </c>
      <c r="G23" s="35">
        <v>0</v>
      </c>
      <c r="H23" s="35">
        <f>F23+G23</f>
        <v>31.5</v>
      </c>
      <c r="I23" s="22">
        <v>30</v>
      </c>
      <c r="J23" s="51">
        <f>E23-H23-I23</f>
        <v>74.30000000000001</v>
      </c>
      <c r="K23" s="35" t="s">
        <v>40</v>
      </c>
      <c r="L23" s="36">
        <v>52000</v>
      </c>
      <c r="M23" s="36">
        <f>H23*L23</f>
        <v>1638000</v>
      </c>
      <c r="N23" s="36">
        <f>M23*3</f>
        <v>4914000</v>
      </c>
      <c r="O23" s="36">
        <f>H23*10000</f>
        <v>315000</v>
      </c>
      <c r="P23" s="36"/>
      <c r="Q23" s="23" t="s">
        <v>41</v>
      </c>
      <c r="R23" s="24" t="s">
        <v>30</v>
      </c>
      <c r="S23" s="22">
        <f>H23</f>
        <v>31.5</v>
      </c>
      <c r="T23" s="25">
        <v>8800</v>
      </c>
      <c r="U23" s="26">
        <v>1</v>
      </c>
      <c r="V23" s="25">
        <f>S23*T23*U23</f>
        <v>277200</v>
      </c>
      <c r="W23" s="27"/>
      <c r="X23" s="37">
        <f>M23+N23+O23+V23</f>
        <v>7144200</v>
      </c>
      <c r="Y23" s="37">
        <f>H23*40000</f>
        <v>1260000</v>
      </c>
      <c r="Z23" s="24"/>
    </row>
    <row r="24" spans="1:26" s="2" customFormat="1" ht="189" customHeight="1">
      <c r="A24" s="50">
        <v>11</v>
      </c>
      <c r="B24" s="50" t="s">
        <v>57</v>
      </c>
      <c r="C24" s="34">
        <v>1</v>
      </c>
      <c r="D24" s="33">
        <v>27</v>
      </c>
      <c r="E24" s="35">
        <v>312.2</v>
      </c>
      <c r="F24" s="35">
        <v>35.8</v>
      </c>
      <c r="G24" s="35">
        <v>0</v>
      </c>
      <c r="H24" s="35">
        <f>F24+G24</f>
        <v>35.8</v>
      </c>
      <c r="I24" s="22">
        <v>42</v>
      </c>
      <c r="J24" s="51" t="e">
        <f>E24-H24-#REF!</f>
        <v>#REF!</v>
      </c>
      <c r="K24" s="35" t="s">
        <v>40</v>
      </c>
      <c r="L24" s="36">
        <v>52000</v>
      </c>
      <c r="M24" s="36">
        <f>H24*L24</f>
        <v>1861599.9999999998</v>
      </c>
      <c r="N24" s="36">
        <f>M24*3</f>
        <v>5584799.999999999</v>
      </c>
      <c r="O24" s="36">
        <f>H24*10000</f>
        <v>358000</v>
      </c>
      <c r="P24" s="36"/>
      <c r="Q24" s="23" t="s">
        <v>41</v>
      </c>
      <c r="R24" s="24" t="s">
        <v>30</v>
      </c>
      <c r="S24" s="22">
        <f>H24</f>
        <v>35.8</v>
      </c>
      <c r="T24" s="25">
        <v>8800</v>
      </c>
      <c r="U24" s="26">
        <v>1</v>
      </c>
      <c r="V24" s="25">
        <f>S24*T24*U24</f>
        <v>315040</v>
      </c>
      <c r="W24" s="27"/>
      <c r="X24" s="37">
        <f>M24+N24+O24+V24</f>
        <v>8119439.999999999</v>
      </c>
      <c r="Y24" s="37">
        <f>H24*40000</f>
        <v>1432000</v>
      </c>
      <c r="Z24" s="24"/>
    </row>
    <row r="25" spans="1:26" s="3" customFormat="1" ht="35.25" customHeight="1">
      <c r="A25" s="55" t="s">
        <v>13</v>
      </c>
      <c r="B25" s="55"/>
      <c r="C25" s="55"/>
      <c r="D25" s="55"/>
      <c r="E25" s="30">
        <f aca="true" t="shared" si="1" ref="E25:J25">SUM(E7:E24)</f>
        <v>41659.899999999994</v>
      </c>
      <c r="F25" s="30">
        <f t="shared" si="1"/>
        <v>326.4</v>
      </c>
      <c r="G25" s="30">
        <f t="shared" si="1"/>
        <v>19.6</v>
      </c>
      <c r="H25" s="30">
        <f t="shared" si="1"/>
        <v>346</v>
      </c>
      <c r="I25" s="30">
        <f t="shared" si="1"/>
        <v>448</v>
      </c>
      <c r="J25" s="30" t="e">
        <f t="shared" si="1"/>
        <v>#REF!</v>
      </c>
      <c r="K25" s="30"/>
      <c r="L25" s="30"/>
      <c r="M25" s="31">
        <f>SUM(M7:M24)</f>
        <v>126934400</v>
      </c>
      <c r="N25" s="31">
        <f>SUM(N7:N24)</f>
        <v>50803200</v>
      </c>
      <c r="O25" s="31">
        <f>SUM(O7:O24)</f>
        <v>3246800</v>
      </c>
      <c r="P25" s="31">
        <f>SUM(P7:P24)</f>
        <v>2808000</v>
      </c>
      <c r="Q25" s="31"/>
      <c r="R25" s="31"/>
      <c r="S25" s="31"/>
      <c r="T25" s="31"/>
      <c r="U25" s="31"/>
      <c r="V25" s="31">
        <f>SUM(V7:V24)</f>
        <v>8438980</v>
      </c>
      <c r="W25" s="31">
        <f>SUM(W7:W24)</f>
        <v>2808000</v>
      </c>
      <c r="X25" s="31">
        <f>SUM(X7:X24)</f>
        <v>189423380</v>
      </c>
      <c r="Y25" s="31">
        <f>SUM(Y7:Y24)</f>
        <v>13840000</v>
      </c>
      <c r="Z25" s="32"/>
    </row>
    <row r="26" spans="14:24" ht="35.25" customHeight="1">
      <c r="N26" s="7"/>
      <c r="O26" s="7"/>
      <c r="P26" s="7"/>
      <c r="X26" s="14"/>
    </row>
    <row r="27" spans="24:26" ht="17.25" customHeight="1">
      <c r="X27" s="14"/>
      <c r="Y27" s="14"/>
      <c r="Z27" s="15"/>
    </row>
    <row r="28" spans="24:26" ht="15" customHeight="1">
      <c r="X28" s="14"/>
      <c r="Y28" s="14"/>
      <c r="Z28" s="15"/>
    </row>
    <row r="29" spans="24:26" ht="15.75">
      <c r="X29" s="14"/>
      <c r="Y29" s="14"/>
      <c r="Z29" s="15"/>
    </row>
    <row r="33" spans="1:132" s="4" customFormat="1" ht="34.5" customHeight="1">
      <c r="A33" s="8"/>
      <c r="B33" s="9"/>
      <c r="C33" s="6"/>
      <c r="D33" s="8"/>
      <c r="E33" s="8"/>
      <c r="K33" s="8"/>
      <c r="L33" s="10"/>
      <c r="M33" s="11"/>
      <c r="N33" s="11"/>
      <c r="O33" s="11"/>
      <c r="P33" s="11"/>
      <c r="Q33" s="9"/>
      <c r="R33" s="8"/>
      <c r="S33" s="8"/>
      <c r="T33" s="10"/>
      <c r="U33" s="6"/>
      <c r="V33" s="10"/>
      <c r="W33" s="6"/>
      <c r="X33" s="12"/>
      <c r="Y33" s="12"/>
      <c r="Z33" s="13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</row>
    <row r="34" spans="1:132" s="4" customFormat="1" ht="15.75">
      <c r="A34" s="8"/>
      <c r="B34" s="9"/>
      <c r="C34" s="6"/>
      <c r="D34" s="8"/>
      <c r="E34" s="16"/>
      <c r="K34" s="8"/>
      <c r="L34" s="10"/>
      <c r="M34" s="11"/>
      <c r="N34" s="11"/>
      <c r="O34" s="11"/>
      <c r="P34" s="11"/>
      <c r="Q34" s="9"/>
      <c r="R34" s="8"/>
      <c r="S34" s="8"/>
      <c r="T34" s="10"/>
      <c r="U34" s="6"/>
      <c r="V34" s="10"/>
      <c r="W34" s="6"/>
      <c r="X34" s="12"/>
      <c r="Y34" s="12"/>
      <c r="Z34" s="13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</row>
  </sheetData>
  <sheetProtection/>
  <autoFilter ref="A6:EB6"/>
  <mergeCells count="95">
    <mergeCell ref="Y7:Y8"/>
    <mergeCell ref="K7:K8"/>
    <mergeCell ref="L7:L8"/>
    <mergeCell ref="M7:M8"/>
    <mergeCell ref="N7:N8"/>
    <mergeCell ref="O7:O8"/>
    <mergeCell ref="P7:P8"/>
    <mergeCell ref="E7:E8"/>
    <mergeCell ref="D7:D8"/>
    <mergeCell ref="F7:F8"/>
    <mergeCell ref="G7:G8"/>
    <mergeCell ref="H7:H8"/>
    <mergeCell ref="J7:J8"/>
    <mergeCell ref="I7:I8"/>
    <mergeCell ref="A1:Z1"/>
    <mergeCell ref="A2:Z2"/>
    <mergeCell ref="A3:Z3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L4:M4"/>
    <mergeCell ref="N4:N5"/>
    <mergeCell ref="I4:I5"/>
    <mergeCell ref="O4:O5"/>
    <mergeCell ref="P4:P5"/>
    <mergeCell ref="Q4:V4"/>
    <mergeCell ref="W4:W5"/>
    <mergeCell ref="X4:X5"/>
    <mergeCell ref="Y4:Y5"/>
    <mergeCell ref="Z4:Z5"/>
    <mergeCell ref="A7:A10"/>
    <mergeCell ref="B7:B10"/>
    <mergeCell ref="C7:C10"/>
    <mergeCell ref="X7:X10"/>
    <mergeCell ref="Z7:Z10"/>
    <mergeCell ref="D9:D10"/>
    <mergeCell ref="E9:E10"/>
    <mergeCell ref="F9:F10"/>
    <mergeCell ref="G9:G10"/>
    <mergeCell ref="H9:H10"/>
    <mergeCell ref="J9:J10"/>
    <mergeCell ref="K9:K10"/>
    <mergeCell ref="L9:L10"/>
    <mergeCell ref="M9:M10"/>
    <mergeCell ref="N9:N10"/>
    <mergeCell ref="I9:I10"/>
    <mergeCell ref="O9:O10"/>
    <mergeCell ref="P9:P10"/>
    <mergeCell ref="Y9:Y10"/>
    <mergeCell ref="A11:A12"/>
    <mergeCell ref="B11:B12"/>
    <mergeCell ref="C11:C12"/>
    <mergeCell ref="D11:D12"/>
    <mergeCell ref="E11:E12"/>
    <mergeCell ref="F11:F12"/>
    <mergeCell ref="G11:G12"/>
    <mergeCell ref="P11:P12"/>
    <mergeCell ref="X11:X12"/>
    <mergeCell ref="Y11:Y12"/>
    <mergeCell ref="H11:H12"/>
    <mergeCell ref="J11:J12"/>
    <mergeCell ref="K11:K12"/>
    <mergeCell ref="L11:L12"/>
    <mergeCell ref="M11:M12"/>
    <mergeCell ref="N11:N12"/>
    <mergeCell ref="A13:A14"/>
    <mergeCell ref="B13:B14"/>
    <mergeCell ref="C13:C14"/>
    <mergeCell ref="D13:D14"/>
    <mergeCell ref="E13:E14"/>
    <mergeCell ref="O11:O12"/>
    <mergeCell ref="I11:I12"/>
    <mergeCell ref="G13:G14"/>
    <mergeCell ref="H13:H14"/>
    <mergeCell ref="J13:J14"/>
    <mergeCell ref="K13:K14"/>
    <mergeCell ref="L13:L14"/>
    <mergeCell ref="I13:I14"/>
    <mergeCell ref="Z11:Z12"/>
    <mergeCell ref="A25:D25"/>
    <mergeCell ref="Z13:Z14"/>
    <mergeCell ref="M13:M14"/>
    <mergeCell ref="N13:N14"/>
    <mergeCell ref="O13:O14"/>
    <mergeCell ref="P13:P14"/>
    <mergeCell ref="X13:X14"/>
    <mergeCell ref="Y13:Y14"/>
    <mergeCell ref="F13:F14"/>
  </mergeCells>
  <printOptions/>
  <pageMargins left="0.511811023622047" right="0" top="0.15748031496063" bottom="0.236220472440945" header="0.393700787401575" footer="0.236220472440945"/>
  <pageSetup fitToHeight="0" fitToWidth="0" horizontalDpi="600" verticalDpi="600" orientation="landscape" paperSize="8" scale="6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B35"/>
  <sheetViews>
    <sheetView zoomScale="80" zoomScaleNormal="80" workbookViewId="0" topLeftCell="A20">
      <selection activeCell="Q33" sqref="Q33"/>
    </sheetView>
  </sheetViews>
  <sheetFormatPr defaultColWidth="7.75390625" defaultRowHeight="15.75"/>
  <cols>
    <col min="1" max="1" width="4.125" style="8" customWidth="1"/>
    <col min="2" max="2" width="20.375" style="9" customWidth="1"/>
    <col min="3" max="3" width="5.00390625" style="6" customWidth="1"/>
    <col min="4" max="4" width="4.875" style="8" customWidth="1"/>
    <col min="5" max="5" width="11.00390625" style="8" customWidth="1"/>
    <col min="6" max="6" width="7.875" style="4" customWidth="1"/>
    <col min="7" max="7" width="7.00390625" style="4" customWidth="1"/>
    <col min="8" max="8" width="9.00390625" style="107" customWidth="1"/>
    <col min="9" max="9" width="9.00390625" style="4" customWidth="1"/>
    <col min="10" max="10" width="11.125" style="4" hidden="1" customWidth="1"/>
    <col min="11" max="11" width="6.625" style="8" customWidth="1"/>
    <col min="12" max="12" width="12.625" style="10" customWidth="1"/>
    <col min="13" max="13" width="14.50390625" style="98" customWidth="1"/>
    <col min="14" max="14" width="14.00390625" style="11" customWidth="1"/>
    <col min="15" max="15" width="13.625" style="11" customWidth="1"/>
    <col min="16" max="16" width="13.625" style="11" hidden="1" customWidth="1"/>
    <col min="17" max="17" width="46.00390625" style="9" customWidth="1"/>
    <col min="18" max="18" width="5.875" style="8" customWidth="1"/>
    <col min="19" max="19" width="8.25390625" style="8" customWidth="1"/>
    <col min="20" max="20" width="13.25390625" style="10" customWidth="1"/>
    <col min="21" max="21" width="7.75390625" style="6" customWidth="1"/>
    <col min="22" max="22" width="13.75390625" style="10" customWidth="1"/>
    <col min="23" max="23" width="12.75390625" style="6" hidden="1" customWidth="1"/>
    <col min="24" max="24" width="15.50390625" style="12" customWidth="1"/>
    <col min="25" max="25" width="13.25390625" style="12" customWidth="1"/>
    <col min="26" max="26" width="21.25390625" style="13" customWidth="1"/>
    <col min="27" max="27" width="14.875" style="6" customWidth="1"/>
    <col min="28" max="28" width="7.75390625" style="6" customWidth="1"/>
    <col min="29" max="29" width="13.625" style="6" customWidth="1"/>
    <col min="30" max="16384" width="7.75390625" style="6" customWidth="1"/>
  </cols>
  <sheetData>
    <row r="1" spans="1:26" ht="23.25" customHeight="1">
      <c r="A1" s="86" t="s">
        <v>59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23.2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49.5" customHeight="1">
      <c r="A3" s="87" t="s">
        <v>62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ht="48.75" customHeight="1">
      <c r="A4" s="85" t="s">
        <v>4</v>
      </c>
      <c r="B4" s="72" t="s">
        <v>8</v>
      </c>
      <c r="C4" s="72" t="s">
        <v>7</v>
      </c>
      <c r="D4" s="72" t="s">
        <v>1</v>
      </c>
      <c r="E4" s="72" t="s">
        <v>6</v>
      </c>
      <c r="F4" s="72" t="s">
        <v>17</v>
      </c>
      <c r="G4" s="72" t="s">
        <v>18</v>
      </c>
      <c r="H4" s="99" t="s">
        <v>19</v>
      </c>
      <c r="I4" s="80" t="s">
        <v>58</v>
      </c>
      <c r="J4" s="72" t="s">
        <v>3</v>
      </c>
      <c r="K4" s="72" t="s">
        <v>26</v>
      </c>
      <c r="L4" s="82" t="s">
        <v>25</v>
      </c>
      <c r="M4" s="83"/>
      <c r="N4" s="77" t="s">
        <v>10</v>
      </c>
      <c r="O4" s="77" t="s">
        <v>11</v>
      </c>
      <c r="P4" s="78" t="s">
        <v>48</v>
      </c>
      <c r="Q4" s="72" t="s">
        <v>15</v>
      </c>
      <c r="R4" s="72"/>
      <c r="S4" s="72"/>
      <c r="T4" s="72"/>
      <c r="U4" s="72"/>
      <c r="V4" s="72"/>
      <c r="W4" s="80" t="s">
        <v>16</v>
      </c>
      <c r="X4" s="72" t="s">
        <v>12</v>
      </c>
      <c r="Y4" s="78" t="s">
        <v>28</v>
      </c>
      <c r="Z4" s="72" t="s">
        <v>0</v>
      </c>
    </row>
    <row r="5" spans="1:26" ht="104.25" customHeight="1">
      <c r="A5" s="85"/>
      <c r="B5" s="72"/>
      <c r="C5" s="72"/>
      <c r="D5" s="72"/>
      <c r="E5" s="72"/>
      <c r="F5" s="72"/>
      <c r="G5" s="72"/>
      <c r="H5" s="99"/>
      <c r="I5" s="81"/>
      <c r="J5" s="72"/>
      <c r="K5" s="72"/>
      <c r="L5" s="5" t="s">
        <v>21</v>
      </c>
      <c r="M5" s="88" t="s">
        <v>24</v>
      </c>
      <c r="N5" s="77"/>
      <c r="O5" s="77"/>
      <c r="P5" s="79"/>
      <c r="Q5" s="1" t="s">
        <v>22</v>
      </c>
      <c r="R5" s="1" t="s">
        <v>20</v>
      </c>
      <c r="S5" s="1" t="s">
        <v>5</v>
      </c>
      <c r="T5" s="5" t="s">
        <v>21</v>
      </c>
      <c r="U5" s="1" t="s">
        <v>14</v>
      </c>
      <c r="V5" s="5" t="s">
        <v>9</v>
      </c>
      <c r="W5" s="81"/>
      <c r="X5" s="72"/>
      <c r="Y5" s="79"/>
      <c r="Z5" s="72"/>
    </row>
    <row r="6" spans="1:26" ht="33.75" customHeight="1">
      <c r="A6" s="1" t="s">
        <v>2</v>
      </c>
      <c r="B6" s="1" t="s">
        <v>29</v>
      </c>
      <c r="C6" s="1"/>
      <c r="D6" s="1"/>
      <c r="E6" s="1"/>
      <c r="F6" s="1"/>
      <c r="G6" s="17"/>
      <c r="H6" s="100"/>
      <c r="I6" s="17"/>
      <c r="J6" s="17"/>
      <c r="K6" s="17"/>
      <c r="L6" s="19"/>
      <c r="M6" s="89"/>
      <c r="N6" s="19"/>
      <c r="O6" s="19"/>
      <c r="P6" s="19"/>
      <c r="Q6" s="1"/>
      <c r="R6" s="1"/>
      <c r="S6" s="1"/>
      <c r="T6" s="5"/>
      <c r="U6" s="1"/>
      <c r="V6" s="5"/>
      <c r="W6" s="18"/>
      <c r="X6" s="1"/>
      <c r="Y6" s="20"/>
      <c r="Z6" s="1"/>
    </row>
    <row r="7" spans="1:27" s="2" customFormat="1" ht="72.75" customHeight="1">
      <c r="A7" s="68">
        <v>1</v>
      </c>
      <c r="B7" s="68" t="s">
        <v>32</v>
      </c>
      <c r="C7" s="70">
        <v>33</v>
      </c>
      <c r="D7" s="68">
        <v>230</v>
      </c>
      <c r="E7" s="60">
        <v>110.7</v>
      </c>
      <c r="F7" s="60">
        <v>2.8</v>
      </c>
      <c r="G7" s="60">
        <v>0</v>
      </c>
      <c r="H7" s="101">
        <f>F7+G7</f>
        <v>2.8</v>
      </c>
      <c r="I7" s="60">
        <v>0</v>
      </c>
      <c r="J7" s="60">
        <f>E7-H7</f>
        <v>107.9</v>
      </c>
      <c r="K7" s="60" t="s">
        <v>27</v>
      </c>
      <c r="L7" s="64">
        <v>5500000</v>
      </c>
      <c r="M7" s="90">
        <f>H7*L7</f>
        <v>15399999.999999998</v>
      </c>
      <c r="N7" s="64"/>
      <c r="O7" s="64"/>
      <c r="P7" s="64"/>
      <c r="Q7" s="23" t="s">
        <v>31</v>
      </c>
      <c r="R7" s="24" t="s">
        <v>30</v>
      </c>
      <c r="S7" s="21">
        <v>2.8</v>
      </c>
      <c r="T7" s="25">
        <v>120000</v>
      </c>
      <c r="U7" s="26">
        <v>1</v>
      </c>
      <c r="V7" s="25">
        <f aca="true" t="shared" si="0" ref="V7:V14">S7*T7*U7</f>
        <v>336000</v>
      </c>
      <c r="W7" s="27"/>
      <c r="X7" s="66">
        <f>M7+M9+V7+V9+V10+V8</f>
        <v>92688000</v>
      </c>
      <c r="Y7" s="66">
        <f>H7*40000</f>
        <v>112000</v>
      </c>
      <c r="Z7" s="53"/>
      <c r="AA7" s="109">
        <f>M7+N7+O7+V7</f>
        <v>15735999.999999998</v>
      </c>
    </row>
    <row r="8" spans="1:27" s="2" customFormat="1" ht="45" customHeight="1">
      <c r="A8" s="73"/>
      <c r="B8" s="73"/>
      <c r="C8" s="74"/>
      <c r="D8" s="69"/>
      <c r="E8" s="61"/>
      <c r="F8" s="61"/>
      <c r="G8" s="61"/>
      <c r="H8" s="102"/>
      <c r="I8" s="61"/>
      <c r="J8" s="61"/>
      <c r="K8" s="61"/>
      <c r="L8" s="65"/>
      <c r="M8" s="91"/>
      <c r="N8" s="65"/>
      <c r="O8" s="65"/>
      <c r="P8" s="65"/>
      <c r="Q8" s="23" t="s">
        <v>52</v>
      </c>
      <c r="R8" s="24" t="s">
        <v>30</v>
      </c>
      <c r="S8" s="21">
        <v>2.8</v>
      </c>
      <c r="T8" s="25">
        <v>270000</v>
      </c>
      <c r="U8" s="26">
        <v>1</v>
      </c>
      <c r="V8" s="25">
        <f>S8*T8*U8</f>
        <v>756000</v>
      </c>
      <c r="W8" s="27"/>
      <c r="X8" s="75"/>
      <c r="Y8" s="67"/>
      <c r="Z8" s="76"/>
      <c r="AA8" s="109">
        <f aca="true" t="shared" si="1" ref="AA8:AA24">M8+N8+O8+V8</f>
        <v>756000</v>
      </c>
    </row>
    <row r="9" spans="1:27" s="2" customFormat="1" ht="54" customHeight="1">
      <c r="A9" s="73"/>
      <c r="B9" s="73"/>
      <c r="C9" s="74"/>
      <c r="D9" s="68">
        <v>179</v>
      </c>
      <c r="E9" s="60">
        <v>19393</v>
      </c>
      <c r="F9" s="60">
        <v>13.5</v>
      </c>
      <c r="G9" s="60">
        <v>0</v>
      </c>
      <c r="H9" s="101">
        <f>F9+G9</f>
        <v>13.5</v>
      </c>
      <c r="I9" s="60">
        <v>0</v>
      </c>
      <c r="J9" s="60">
        <f>E9-H9</f>
        <v>19379.5</v>
      </c>
      <c r="K9" s="60" t="s">
        <v>27</v>
      </c>
      <c r="L9" s="64">
        <v>5500000</v>
      </c>
      <c r="M9" s="90">
        <f>H9*L9</f>
        <v>74250000</v>
      </c>
      <c r="N9" s="64"/>
      <c r="O9" s="64"/>
      <c r="P9" s="64"/>
      <c r="Q9" s="23" t="s">
        <v>31</v>
      </c>
      <c r="R9" s="24" t="s">
        <v>30</v>
      </c>
      <c r="S9" s="21">
        <v>12</v>
      </c>
      <c r="T9" s="25">
        <v>120000</v>
      </c>
      <c r="U9" s="26">
        <v>1</v>
      </c>
      <c r="V9" s="25">
        <f t="shared" si="0"/>
        <v>1440000</v>
      </c>
      <c r="W9" s="27"/>
      <c r="X9" s="75"/>
      <c r="Y9" s="66">
        <f>H9*40000</f>
        <v>540000</v>
      </c>
      <c r="Z9" s="76"/>
      <c r="AA9" s="109">
        <f t="shared" si="1"/>
        <v>75690000</v>
      </c>
    </row>
    <row r="10" spans="1:29" s="2" customFormat="1" ht="48.75" customHeight="1">
      <c r="A10" s="69"/>
      <c r="B10" s="69"/>
      <c r="C10" s="71"/>
      <c r="D10" s="69"/>
      <c r="E10" s="61"/>
      <c r="F10" s="61"/>
      <c r="G10" s="61"/>
      <c r="H10" s="102"/>
      <c r="I10" s="61"/>
      <c r="J10" s="61"/>
      <c r="K10" s="61"/>
      <c r="L10" s="65"/>
      <c r="M10" s="91"/>
      <c r="N10" s="65"/>
      <c r="O10" s="65"/>
      <c r="P10" s="65"/>
      <c r="Q10" s="23" t="s">
        <v>33</v>
      </c>
      <c r="R10" s="24" t="s">
        <v>23</v>
      </c>
      <c r="S10" s="21">
        <v>1</v>
      </c>
      <c r="T10" s="25">
        <v>506000</v>
      </c>
      <c r="U10" s="26">
        <v>1</v>
      </c>
      <c r="V10" s="25">
        <f t="shared" si="0"/>
        <v>506000</v>
      </c>
      <c r="W10" s="27"/>
      <c r="X10" s="67"/>
      <c r="Y10" s="67"/>
      <c r="Z10" s="54"/>
      <c r="AA10" s="109">
        <f t="shared" si="1"/>
        <v>506000</v>
      </c>
      <c r="AC10" s="109">
        <f>SUM(AA7:AA10)</f>
        <v>92688000</v>
      </c>
    </row>
    <row r="11" spans="1:27" s="2" customFormat="1" ht="80.25" customHeight="1">
      <c r="A11" s="68">
        <v>2</v>
      </c>
      <c r="B11" s="68" t="s">
        <v>34</v>
      </c>
      <c r="C11" s="70">
        <v>33</v>
      </c>
      <c r="D11" s="68">
        <v>310</v>
      </c>
      <c r="E11" s="60">
        <v>88.5</v>
      </c>
      <c r="F11" s="60">
        <v>4.4</v>
      </c>
      <c r="G11" s="60">
        <v>0</v>
      </c>
      <c r="H11" s="101">
        <f>F11+G11</f>
        <v>4.4</v>
      </c>
      <c r="I11" s="60">
        <v>0</v>
      </c>
      <c r="J11" s="60">
        <f>E11-H11</f>
        <v>84.1</v>
      </c>
      <c r="K11" s="60" t="s">
        <v>35</v>
      </c>
      <c r="L11" s="64">
        <v>48000</v>
      </c>
      <c r="M11" s="90">
        <f>H11*L11</f>
        <v>211200.00000000003</v>
      </c>
      <c r="N11" s="64">
        <f>M11*3</f>
        <v>633600.0000000001</v>
      </c>
      <c r="O11" s="64">
        <f>H11*7000</f>
        <v>30800.000000000004</v>
      </c>
      <c r="P11" s="64"/>
      <c r="Q11" s="23" t="s">
        <v>36</v>
      </c>
      <c r="R11" s="24" t="s">
        <v>23</v>
      </c>
      <c r="S11" s="21">
        <v>1</v>
      </c>
      <c r="T11" s="25">
        <v>123000</v>
      </c>
      <c r="U11" s="26">
        <v>1</v>
      </c>
      <c r="V11" s="25">
        <f t="shared" si="0"/>
        <v>123000</v>
      </c>
      <c r="W11" s="27"/>
      <c r="X11" s="66">
        <f>M11+N11+O11+V11+V12</f>
        <v>1325000</v>
      </c>
      <c r="Y11" s="66">
        <f>H11*40000</f>
        <v>176000</v>
      </c>
      <c r="Z11" s="53"/>
      <c r="AA11" s="109">
        <f t="shared" si="1"/>
        <v>998600.0000000001</v>
      </c>
    </row>
    <row r="12" spans="1:29" s="2" customFormat="1" ht="48" customHeight="1">
      <c r="A12" s="69"/>
      <c r="B12" s="69"/>
      <c r="C12" s="71"/>
      <c r="D12" s="69"/>
      <c r="E12" s="61"/>
      <c r="F12" s="61"/>
      <c r="G12" s="61"/>
      <c r="H12" s="102"/>
      <c r="I12" s="61"/>
      <c r="J12" s="61"/>
      <c r="K12" s="61"/>
      <c r="L12" s="65"/>
      <c r="M12" s="91"/>
      <c r="N12" s="65"/>
      <c r="O12" s="65"/>
      <c r="P12" s="65"/>
      <c r="Q12" s="23" t="s">
        <v>31</v>
      </c>
      <c r="R12" s="24" t="s">
        <v>30</v>
      </c>
      <c r="S12" s="21">
        <v>3.4</v>
      </c>
      <c r="T12" s="25">
        <v>120000</v>
      </c>
      <c r="U12" s="26">
        <v>0.8</v>
      </c>
      <c r="V12" s="25">
        <f t="shared" si="0"/>
        <v>326400</v>
      </c>
      <c r="W12" s="27"/>
      <c r="X12" s="67"/>
      <c r="Y12" s="67"/>
      <c r="Z12" s="54"/>
      <c r="AA12" s="109">
        <f t="shared" si="1"/>
        <v>326400</v>
      </c>
      <c r="AC12" s="109">
        <f>SUM(AA11:AA12)</f>
        <v>1325000</v>
      </c>
    </row>
    <row r="13" spans="1:27" s="2" customFormat="1" ht="46.5" customHeight="1">
      <c r="A13" s="62">
        <v>3</v>
      </c>
      <c r="B13" s="62" t="s">
        <v>38</v>
      </c>
      <c r="C13" s="63">
        <v>33</v>
      </c>
      <c r="D13" s="62">
        <v>179</v>
      </c>
      <c r="E13" s="59">
        <v>19393</v>
      </c>
      <c r="F13" s="59">
        <v>3.7</v>
      </c>
      <c r="G13" s="59">
        <v>0</v>
      </c>
      <c r="H13" s="103">
        <f>F13+G13</f>
        <v>3.7</v>
      </c>
      <c r="I13" s="60">
        <v>0</v>
      </c>
      <c r="J13" s="59">
        <f>E13-H13</f>
        <v>19389.3</v>
      </c>
      <c r="K13" s="59" t="s">
        <v>27</v>
      </c>
      <c r="L13" s="57">
        <v>5500000</v>
      </c>
      <c r="M13" s="92">
        <f>H13*L13</f>
        <v>20350000</v>
      </c>
      <c r="N13" s="57"/>
      <c r="O13" s="57"/>
      <c r="P13" s="57"/>
      <c r="Q13" s="23" t="s">
        <v>51</v>
      </c>
      <c r="R13" s="24" t="s">
        <v>37</v>
      </c>
      <c r="S13" s="21">
        <f>3*0.15</f>
        <v>0.44999999999999996</v>
      </c>
      <c r="T13" s="25">
        <v>2230000</v>
      </c>
      <c r="U13" s="26">
        <v>1</v>
      </c>
      <c r="V13" s="25">
        <f t="shared" si="0"/>
        <v>1003499.9999999999</v>
      </c>
      <c r="W13" s="27"/>
      <c r="X13" s="58">
        <f>M13+N13+O13+V13+V14</f>
        <v>22471500</v>
      </c>
      <c r="Y13" s="58">
        <f>H13*40000</f>
        <v>148000</v>
      </c>
      <c r="Z13" s="56"/>
      <c r="AA13" s="109">
        <f t="shared" si="1"/>
        <v>21353500</v>
      </c>
    </row>
    <row r="14" spans="1:29" s="2" customFormat="1" ht="62.25" customHeight="1">
      <c r="A14" s="62"/>
      <c r="B14" s="62"/>
      <c r="C14" s="63"/>
      <c r="D14" s="62"/>
      <c r="E14" s="59"/>
      <c r="F14" s="59"/>
      <c r="G14" s="59"/>
      <c r="H14" s="103"/>
      <c r="I14" s="61"/>
      <c r="J14" s="59"/>
      <c r="K14" s="59"/>
      <c r="L14" s="57"/>
      <c r="M14" s="92"/>
      <c r="N14" s="57"/>
      <c r="O14" s="57"/>
      <c r="P14" s="57"/>
      <c r="Q14" s="23" t="s">
        <v>39</v>
      </c>
      <c r="R14" s="24" t="s">
        <v>23</v>
      </c>
      <c r="S14" s="21">
        <v>1</v>
      </c>
      <c r="T14" s="25">
        <v>1118000</v>
      </c>
      <c r="U14" s="26">
        <v>1</v>
      </c>
      <c r="V14" s="25">
        <f t="shared" si="0"/>
        <v>1118000</v>
      </c>
      <c r="W14" s="27"/>
      <c r="X14" s="58"/>
      <c r="Y14" s="58"/>
      <c r="Z14" s="56"/>
      <c r="AA14" s="109">
        <f t="shared" si="1"/>
        <v>1118000</v>
      </c>
      <c r="AC14" s="109">
        <f>SUM(AA13:AA14)</f>
        <v>22471500</v>
      </c>
    </row>
    <row r="15" spans="1:27" s="3" customFormat="1" ht="39" customHeight="1">
      <c r="A15" s="38" t="s">
        <v>42</v>
      </c>
      <c r="B15" s="38" t="s">
        <v>43</v>
      </c>
      <c r="C15" s="39"/>
      <c r="D15" s="38"/>
      <c r="E15" s="40"/>
      <c r="F15" s="40"/>
      <c r="G15" s="40"/>
      <c r="H15" s="104"/>
      <c r="I15" s="40"/>
      <c r="J15" s="40"/>
      <c r="K15" s="40"/>
      <c r="L15" s="41"/>
      <c r="M15" s="93"/>
      <c r="N15" s="41"/>
      <c r="O15" s="41"/>
      <c r="P15" s="41"/>
      <c r="Q15" s="46"/>
      <c r="R15" s="37"/>
      <c r="S15" s="38"/>
      <c r="T15" s="47"/>
      <c r="U15" s="48"/>
      <c r="V15" s="47"/>
      <c r="W15" s="49"/>
      <c r="X15" s="37"/>
      <c r="Y15" s="37"/>
      <c r="Z15" s="37"/>
      <c r="AA15" s="109">
        <f t="shared" si="1"/>
        <v>0</v>
      </c>
    </row>
    <row r="16" spans="1:29" s="2" customFormat="1" ht="57" customHeight="1">
      <c r="A16" s="50">
        <v>4</v>
      </c>
      <c r="B16" s="50" t="s">
        <v>50</v>
      </c>
      <c r="C16" s="34">
        <v>4</v>
      </c>
      <c r="D16" s="33">
        <v>29</v>
      </c>
      <c r="E16" s="35">
        <v>473.1</v>
      </c>
      <c r="F16" s="35">
        <v>67.1</v>
      </c>
      <c r="G16" s="35">
        <v>0</v>
      </c>
      <c r="H16" s="105">
        <f>F16+G16</f>
        <v>67.1</v>
      </c>
      <c r="I16" s="22">
        <v>132</v>
      </c>
      <c r="J16" s="51">
        <f>E16-H16-I16</f>
        <v>274</v>
      </c>
      <c r="K16" s="35" t="s">
        <v>53</v>
      </c>
      <c r="L16" s="36">
        <v>52000</v>
      </c>
      <c r="M16" s="94">
        <f>H16*L16</f>
        <v>3489199.9999999995</v>
      </c>
      <c r="N16" s="42">
        <f>M16*3</f>
        <v>10467599.999999998</v>
      </c>
      <c r="O16" s="42">
        <f>H16*10000</f>
        <v>671000</v>
      </c>
      <c r="P16" s="42"/>
      <c r="Q16" s="23" t="s">
        <v>41</v>
      </c>
      <c r="R16" s="24" t="s">
        <v>30</v>
      </c>
      <c r="S16" s="22">
        <f>H16</f>
        <v>67.1</v>
      </c>
      <c r="T16" s="25">
        <v>8800</v>
      </c>
      <c r="U16" s="26">
        <v>1</v>
      </c>
      <c r="V16" s="25">
        <f>S16*T16*U16</f>
        <v>590480</v>
      </c>
      <c r="W16" s="27"/>
      <c r="X16" s="28">
        <f>M16+N16+O16+V16</f>
        <v>15218279.999999998</v>
      </c>
      <c r="Y16" s="28">
        <f>H16*40000</f>
        <v>2684000</v>
      </c>
      <c r="Z16" s="29"/>
      <c r="AA16" s="109">
        <f t="shared" si="1"/>
        <v>15218279.999999998</v>
      </c>
      <c r="AC16" s="109">
        <f>AA16</f>
        <v>15218279.999999998</v>
      </c>
    </row>
    <row r="17" spans="1:29" s="2" customFormat="1" ht="45" customHeight="1">
      <c r="A17" s="50">
        <v>5</v>
      </c>
      <c r="B17" s="50" t="s">
        <v>54</v>
      </c>
      <c r="C17" s="34">
        <v>5</v>
      </c>
      <c r="D17" s="33">
        <v>67</v>
      </c>
      <c r="E17" s="35">
        <v>253.1</v>
      </c>
      <c r="F17" s="35">
        <v>11.6</v>
      </c>
      <c r="G17" s="35">
        <v>0</v>
      </c>
      <c r="H17" s="105">
        <f>F17+G17</f>
        <v>11.6</v>
      </c>
      <c r="I17" s="22">
        <v>21</v>
      </c>
      <c r="J17" s="51">
        <f>E17-H17-I17</f>
        <v>220.5</v>
      </c>
      <c r="K17" s="35" t="s">
        <v>40</v>
      </c>
      <c r="L17" s="36">
        <v>52000</v>
      </c>
      <c r="M17" s="95">
        <f>H17*L17</f>
        <v>603200</v>
      </c>
      <c r="N17" s="36">
        <f>M17*3</f>
        <v>1809600</v>
      </c>
      <c r="O17" s="36">
        <f>H17*10000</f>
        <v>116000</v>
      </c>
      <c r="P17" s="36"/>
      <c r="Q17" s="23" t="s">
        <v>41</v>
      </c>
      <c r="R17" s="24" t="s">
        <v>30</v>
      </c>
      <c r="S17" s="22">
        <f>H17</f>
        <v>11.6</v>
      </c>
      <c r="T17" s="25">
        <v>8800</v>
      </c>
      <c r="U17" s="26">
        <v>1</v>
      </c>
      <c r="V17" s="25">
        <f>S17*T17*U17</f>
        <v>102080</v>
      </c>
      <c r="W17" s="27"/>
      <c r="X17" s="37">
        <f>M17+N17+O17+V17</f>
        <v>2630880</v>
      </c>
      <c r="Y17" s="37">
        <f>H17*40000</f>
        <v>464000</v>
      </c>
      <c r="Z17" s="29"/>
      <c r="AA17" s="109">
        <f t="shared" si="1"/>
        <v>2630880</v>
      </c>
      <c r="AC17" s="109">
        <f>AA17</f>
        <v>2630880</v>
      </c>
    </row>
    <row r="18" spans="1:29" s="2" customFormat="1" ht="95.25" customHeight="1">
      <c r="A18" s="50">
        <v>6</v>
      </c>
      <c r="B18" s="50" t="s">
        <v>44</v>
      </c>
      <c r="C18" s="34">
        <v>5</v>
      </c>
      <c r="D18" s="33">
        <v>68</v>
      </c>
      <c r="E18" s="35">
        <v>263.4</v>
      </c>
      <c r="F18" s="35">
        <v>12.5</v>
      </c>
      <c r="G18" s="35">
        <v>0</v>
      </c>
      <c r="H18" s="105">
        <f>F18+G18</f>
        <v>12.5</v>
      </c>
      <c r="I18" s="22">
        <v>24</v>
      </c>
      <c r="J18" s="51">
        <f>E18-H18-I18</f>
        <v>226.89999999999998</v>
      </c>
      <c r="K18" s="35" t="s">
        <v>40</v>
      </c>
      <c r="L18" s="36">
        <v>52000</v>
      </c>
      <c r="M18" s="95">
        <f>H18*L18</f>
        <v>650000</v>
      </c>
      <c r="N18" s="36">
        <f>M18*3</f>
        <v>1950000</v>
      </c>
      <c r="O18" s="36">
        <f>H18*10000</f>
        <v>125000</v>
      </c>
      <c r="P18" s="36"/>
      <c r="Q18" s="23" t="s">
        <v>41</v>
      </c>
      <c r="R18" s="24" t="s">
        <v>30</v>
      </c>
      <c r="S18" s="22">
        <f>H18</f>
        <v>12.5</v>
      </c>
      <c r="T18" s="25">
        <v>8800</v>
      </c>
      <c r="U18" s="26">
        <v>1</v>
      </c>
      <c r="V18" s="25">
        <f>S18*T18*U18</f>
        <v>110000</v>
      </c>
      <c r="W18" s="27"/>
      <c r="X18" s="37">
        <f>M18+N18+O18+V18</f>
        <v>2835000</v>
      </c>
      <c r="Y18" s="37">
        <f>H18*40000</f>
        <v>500000</v>
      </c>
      <c r="Z18" s="29"/>
      <c r="AA18" s="109">
        <f t="shared" si="1"/>
        <v>2835000</v>
      </c>
      <c r="AC18" s="109">
        <f>AA18</f>
        <v>2835000</v>
      </c>
    </row>
    <row r="19" spans="1:29" s="2" customFormat="1" ht="84.75" customHeight="1">
      <c r="A19" s="21">
        <v>7</v>
      </c>
      <c r="B19" s="21" t="s">
        <v>45</v>
      </c>
      <c r="C19" s="34">
        <v>5</v>
      </c>
      <c r="D19" s="33">
        <v>69</v>
      </c>
      <c r="E19" s="35">
        <v>211.8</v>
      </c>
      <c r="F19" s="35">
        <v>14.6</v>
      </c>
      <c r="G19" s="35">
        <v>0</v>
      </c>
      <c r="H19" s="105">
        <f>F19+G19</f>
        <v>14.6</v>
      </c>
      <c r="I19" s="22">
        <v>27</v>
      </c>
      <c r="J19" s="51">
        <f>E19-H19-I19</f>
        <v>170.20000000000002</v>
      </c>
      <c r="K19" s="35" t="s">
        <v>40</v>
      </c>
      <c r="L19" s="36">
        <v>52000</v>
      </c>
      <c r="M19" s="95">
        <f>H19*L19</f>
        <v>759200</v>
      </c>
      <c r="N19" s="36">
        <f>M19*3</f>
        <v>2277600</v>
      </c>
      <c r="O19" s="36">
        <f>H19*10000</f>
        <v>146000</v>
      </c>
      <c r="P19" s="36"/>
      <c r="Q19" s="23" t="s">
        <v>41</v>
      </c>
      <c r="R19" s="24" t="s">
        <v>30</v>
      </c>
      <c r="S19" s="22">
        <f>H19</f>
        <v>14.6</v>
      </c>
      <c r="T19" s="25">
        <v>8800</v>
      </c>
      <c r="U19" s="26">
        <v>1</v>
      </c>
      <c r="V19" s="25">
        <f>S19*T19*U19</f>
        <v>128480</v>
      </c>
      <c r="W19" s="27"/>
      <c r="X19" s="37">
        <f>M19+N19+O19+V19</f>
        <v>3311280</v>
      </c>
      <c r="Y19" s="37">
        <f>H19*40000</f>
        <v>584000</v>
      </c>
      <c r="Z19" s="29"/>
      <c r="AA19" s="109">
        <f t="shared" si="1"/>
        <v>3311280</v>
      </c>
      <c r="AC19" s="109">
        <f>AA19</f>
        <v>3311280</v>
      </c>
    </row>
    <row r="20" spans="1:29" s="3" customFormat="1" ht="27.75" customHeight="1">
      <c r="A20" s="38" t="s">
        <v>46</v>
      </c>
      <c r="B20" s="38" t="s">
        <v>47</v>
      </c>
      <c r="C20" s="39"/>
      <c r="D20" s="38"/>
      <c r="E20" s="40"/>
      <c r="F20" s="40"/>
      <c r="G20" s="40"/>
      <c r="H20" s="104"/>
      <c r="I20" s="52"/>
      <c r="J20" s="40"/>
      <c r="K20" s="40"/>
      <c r="L20" s="41"/>
      <c r="M20" s="96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5"/>
      <c r="Z20" s="37"/>
      <c r="AA20" s="109">
        <f t="shared" si="1"/>
        <v>0</v>
      </c>
      <c r="AC20" s="109">
        <f>AA20</f>
        <v>0</v>
      </c>
    </row>
    <row r="21" spans="1:29" s="2" customFormat="1" ht="129.75" customHeight="1">
      <c r="A21" s="50">
        <v>8</v>
      </c>
      <c r="B21" s="50" t="s">
        <v>56</v>
      </c>
      <c r="C21" s="34">
        <v>1</v>
      </c>
      <c r="D21" s="33">
        <v>24</v>
      </c>
      <c r="E21" s="35">
        <v>894.1</v>
      </c>
      <c r="F21" s="35">
        <v>94.5</v>
      </c>
      <c r="G21" s="35">
        <v>0</v>
      </c>
      <c r="H21" s="105">
        <f>F21+G21</f>
        <v>94.5</v>
      </c>
      <c r="I21" s="22">
        <v>115</v>
      </c>
      <c r="J21" s="51">
        <f>E21-H21-I21</f>
        <v>684.6</v>
      </c>
      <c r="K21" s="35" t="s">
        <v>40</v>
      </c>
      <c r="L21" s="36">
        <v>52000</v>
      </c>
      <c r="M21" s="95">
        <f>H21*L21</f>
        <v>4914000</v>
      </c>
      <c r="N21" s="36">
        <f>M21*3</f>
        <v>14742000</v>
      </c>
      <c r="O21" s="36">
        <f>H21*10000</f>
        <v>945000</v>
      </c>
      <c r="P21" s="36"/>
      <c r="Q21" s="23" t="s">
        <v>41</v>
      </c>
      <c r="R21" s="24" t="s">
        <v>30</v>
      </c>
      <c r="S21" s="22">
        <f>H21</f>
        <v>94.5</v>
      </c>
      <c r="T21" s="25">
        <v>8800</v>
      </c>
      <c r="U21" s="26">
        <v>1</v>
      </c>
      <c r="V21" s="25">
        <f>S21*T21*U21</f>
        <v>831600</v>
      </c>
      <c r="W21" s="27"/>
      <c r="X21" s="37">
        <f>M21+N21+O21+V21</f>
        <v>21432600</v>
      </c>
      <c r="Y21" s="37">
        <f>H21*40000</f>
        <v>3780000</v>
      </c>
      <c r="Z21" s="29"/>
      <c r="AA21" s="109">
        <f t="shared" si="1"/>
        <v>21432600</v>
      </c>
      <c r="AC21" s="109">
        <f>AA21</f>
        <v>21432600</v>
      </c>
    </row>
    <row r="22" spans="1:29" s="2" customFormat="1" ht="150" customHeight="1">
      <c r="A22" s="50">
        <v>9</v>
      </c>
      <c r="B22" s="50" t="s">
        <v>55</v>
      </c>
      <c r="C22" s="34">
        <v>1</v>
      </c>
      <c r="D22" s="33">
        <v>25</v>
      </c>
      <c r="E22" s="35">
        <v>131.2</v>
      </c>
      <c r="F22" s="35">
        <v>34.4</v>
      </c>
      <c r="G22" s="35">
        <v>19.6</v>
      </c>
      <c r="H22" s="105">
        <f>F22+G22</f>
        <v>54</v>
      </c>
      <c r="I22" s="22">
        <v>57</v>
      </c>
      <c r="J22" s="51">
        <v>0</v>
      </c>
      <c r="K22" s="35" t="s">
        <v>40</v>
      </c>
      <c r="L22" s="36">
        <v>52000</v>
      </c>
      <c r="M22" s="95">
        <f>H22*L22</f>
        <v>2808000</v>
      </c>
      <c r="N22" s="36">
        <f>M22*3</f>
        <v>8424000</v>
      </c>
      <c r="O22" s="36">
        <f>H22*10000</f>
        <v>540000</v>
      </c>
      <c r="P22" s="42">
        <f>L22*H22</f>
        <v>2808000</v>
      </c>
      <c r="Q22" s="23" t="s">
        <v>41</v>
      </c>
      <c r="R22" s="24" t="s">
        <v>30</v>
      </c>
      <c r="S22" s="22">
        <f>H22</f>
        <v>54</v>
      </c>
      <c r="T22" s="25">
        <v>8800</v>
      </c>
      <c r="U22" s="26">
        <v>1</v>
      </c>
      <c r="V22" s="25">
        <f>S22*T22*U22</f>
        <v>475200</v>
      </c>
      <c r="W22" s="27">
        <f>H22*52000</f>
        <v>2808000</v>
      </c>
      <c r="X22" s="37">
        <f>M22+N22+O22+V22</f>
        <v>12247200</v>
      </c>
      <c r="Y22" s="37">
        <f>H22*40000</f>
        <v>2160000</v>
      </c>
      <c r="Z22" s="24"/>
      <c r="AA22" s="109">
        <f t="shared" si="1"/>
        <v>12247200</v>
      </c>
      <c r="AC22" s="112">
        <f>AA22</f>
        <v>12247200</v>
      </c>
    </row>
    <row r="23" spans="1:29" s="2" customFormat="1" ht="87" customHeight="1">
      <c r="A23" s="50">
        <v>10</v>
      </c>
      <c r="B23" s="50" t="s">
        <v>49</v>
      </c>
      <c r="C23" s="34">
        <v>1</v>
      </c>
      <c r="D23" s="33">
        <v>26</v>
      </c>
      <c r="E23" s="35">
        <v>135.8</v>
      </c>
      <c r="F23" s="35">
        <v>31.5</v>
      </c>
      <c r="G23" s="35">
        <v>0</v>
      </c>
      <c r="H23" s="105">
        <f>F23+G23</f>
        <v>31.5</v>
      </c>
      <c r="I23" s="22">
        <v>30</v>
      </c>
      <c r="J23" s="51">
        <f>E23-H23-I23</f>
        <v>74.30000000000001</v>
      </c>
      <c r="K23" s="35" t="s">
        <v>40</v>
      </c>
      <c r="L23" s="36">
        <v>52000</v>
      </c>
      <c r="M23" s="95">
        <f>H23*L23</f>
        <v>1638000</v>
      </c>
      <c r="N23" s="36">
        <f>M23*3</f>
        <v>4914000</v>
      </c>
      <c r="O23" s="36">
        <f>H23*10000</f>
        <v>315000</v>
      </c>
      <c r="P23" s="36"/>
      <c r="Q23" s="23" t="s">
        <v>41</v>
      </c>
      <c r="R23" s="24" t="s">
        <v>30</v>
      </c>
      <c r="S23" s="22">
        <f>H23</f>
        <v>31.5</v>
      </c>
      <c r="T23" s="25">
        <v>8800</v>
      </c>
      <c r="U23" s="26">
        <v>1</v>
      </c>
      <c r="V23" s="25">
        <f>S23*T23*U23</f>
        <v>277200</v>
      </c>
      <c r="W23" s="27"/>
      <c r="X23" s="37">
        <f>M23+N23+O23+V23</f>
        <v>7144200</v>
      </c>
      <c r="Y23" s="37">
        <f>H23*40000</f>
        <v>1260000</v>
      </c>
      <c r="Z23" s="24"/>
      <c r="AA23" s="109">
        <f t="shared" si="1"/>
        <v>7144200</v>
      </c>
      <c r="AC23" s="111">
        <f>AA23</f>
        <v>7144200</v>
      </c>
    </row>
    <row r="24" spans="1:29" s="2" customFormat="1" ht="189" customHeight="1">
      <c r="A24" s="50">
        <v>11</v>
      </c>
      <c r="B24" s="50" t="s">
        <v>57</v>
      </c>
      <c r="C24" s="34">
        <v>1</v>
      </c>
      <c r="D24" s="33">
        <v>27</v>
      </c>
      <c r="E24" s="35">
        <v>312.2</v>
      </c>
      <c r="F24" s="35">
        <v>35.8</v>
      </c>
      <c r="G24" s="35">
        <v>0</v>
      </c>
      <c r="H24" s="105">
        <f>F24+G24</f>
        <v>35.8</v>
      </c>
      <c r="I24" s="22">
        <v>42</v>
      </c>
      <c r="J24" s="51" t="e">
        <f>E24-H24-#REF!</f>
        <v>#REF!</v>
      </c>
      <c r="K24" s="35" t="s">
        <v>40</v>
      </c>
      <c r="L24" s="36">
        <v>52000</v>
      </c>
      <c r="M24" s="95">
        <f>H24*L24</f>
        <v>1861599.9999999998</v>
      </c>
      <c r="N24" s="36">
        <f>M24*3</f>
        <v>5584799.999999999</v>
      </c>
      <c r="O24" s="36">
        <f>H24*10000</f>
        <v>358000</v>
      </c>
      <c r="P24" s="36"/>
      <c r="Q24" s="23" t="s">
        <v>41</v>
      </c>
      <c r="R24" s="24" t="s">
        <v>30</v>
      </c>
      <c r="S24" s="22">
        <f>H24</f>
        <v>35.8</v>
      </c>
      <c r="T24" s="25">
        <v>8800</v>
      </c>
      <c r="U24" s="26">
        <v>1</v>
      </c>
      <c r="V24" s="25">
        <f>S24*T24*U24</f>
        <v>315040</v>
      </c>
      <c r="W24" s="27"/>
      <c r="X24" s="37">
        <f>M24+N24+O24+V24</f>
        <v>8119439.999999999</v>
      </c>
      <c r="Y24" s="37">
        <f>H24*40000</f>
        <v>1432000</v>
      </c>
      <c r="Z24" s="24"/>
      <c r="AA24" s="109">
        <f t="shared" si="1"/>
        <v>8119439.999999999</v>
      </c>
      <c r="AC24" s="111">
        <f>AA24</f>
        <v>8119439.999999999</v>
      </c>
    </row>
    <row r="25" spans="1:29" s="3" customFormat="1" ht="35.25" customHeight="1">
      <c r="A25" s="55" t="s">
        <v>13</v>
      </c>
      <c r="B25" s="55"/>
      <c r="C25" s="55"/>
      <c r="D25" s="55"/>
      <c r="E25" s="30">
        <f aca="true" t="shared" si="2" ref="E25:J25">SUM(E7:E24)</f>
        <v>41659.899999999994</v>
      </c>
      <c r="F25" s="30">
        <f t="shared" si="2"/>
        <v>326.4</v>
      </c>
      <c r="G25" s="30">
        <f t="shared" si="2"/>
        <v>19.6</v>
      </c>
      <c r="H25" s="106">
        <f t="shared" si="2"/>
        <v>346</v>
      </c>
      <c r="I25" s="30">
        <f t="shared" si="2"/>
        <v>448</v>
      </c>
      <c r="J25" s="30" t="e">
        <f t="shared" si="2"/>
        <v>#REF!</v>
      </c>
      <c r="K25" s="30"/>
      <c r="L25" s="30"/>
      <c r="M25" s="97">
        <f>SUM(M7:M24)</f>
        <v>126934400</v>
      </c>
      <c r="N25" s="31">
        <f>SUM(N7:N24)</f>
        <v>50803200</v>
      </c>
      <c r="O25" s="31">
        <f>SUM(O7:O24)</f>
        <v>3246800</v>
      </c>
      <c r="P25" s="31">
        <f>SUM(P7:P24)</f>
        <v>2808000</v>
      </c>
      <c r="Q25" s="31"/>
      <c r="R25" s="31"/>
      <c r="S25" s="31"/>
      <c r="T25" s="31"/>
      <c r="U25" s="31"/>
      <c r="V25" s="31">
        <f>SUM(V7:V24)</f>
        <v>8438980</v>
      </c>
      <c r="W25" s="31">
        <f>SUM(W7:W24)</f>
        <v>2808000</v>
      </c>
      <c r="X25" s="31">
        <f>SUM(X7:X24)</f>
        <v>189423380</v>
      </c>
      <c r="Y25" s="31">
        <f>SUM(Y7:Y24)</f>
        <v>13840000</v>
      </c>
      <c r="Z25" s="32"/>
      <c r="AA25" s="110">
        <f>SUM(AA7:AA24)</f>
        <v>189423380</v>
      </c>
      <c r="AB25" s="110">
        <f>SUM(AB7:AB24)</f>
        <v>0</v>
      </c>
      <c r="AC25" s="110">
        <f>SUM(AC7:AC24)</f>
        <v>189423380</v>
      </c>
    </row>
    <row r="26" spans="14:24" ht="35.25" customHeight="1">
      <c r="N26" s="7"/>
      <c r="O26" s="7"/>
      <c r="P26" s="7"/>
      <c r="X26" s="14">
        <f>X25+Y25</f>
        <v>203263380</v>
      </c>
    </row>
    <row r="27" spans="7:26" ht="17.25" customHeight="1">
      <c r="G27" s="4" t="s">
        <v>27</v>
      </c>
      <c r="H27" s="107">
        <v>20</v>
      </c>
      <c r="L27" s="10">
        <v>5500000</v>
      </c>
      <c r="M27" s="98">
        <f>H27*L27</f>
        <v>110000000</v>
      </c>
      <c r="X27" s="14"/>
      <c r="Y27" s="14"/>
      <c r="Z27" s="15"/>
    </row>
    <row r="28" spans="13:26" ht="15" customHeight="1">
      <c r="M28" s="98">
        <f aca="true" t="shared" si="3" ref="M28:M33">H28*L28</f>
        <v>0</v>
      </c>
      <c r="N28" s="11">
        <f>M25+N25+O25+V25+Y25</f>
        <v>203263380</v>
      </c>
      <c r="X28" s="14"/>
      <c r="Y28" s="14"/>
      <c r="Z28" s="15"/>
    </row>
    <row r="29" spans="7:26" ht="15.75">
      <c r="G29" s="4" t="s">
        <v>35</v>
      </c>
      <c r="H29" s="107">
        <v>4.4</v>
      </c>
      <c r="L29" s="10">
        <v>48000</v>
      </c>
      <c r="M29" s="98">
        <f t="shared" si="3"/>
        <v>211200.00000000003</v>
      </c>
      <c r="X29" s="14"/>
      <c r="Y29" s="14"/>
      <c r="Z29" s="15"/>
    </row>
    <row r="30" ht="15.75">
      <c r="M30" s="98">
        <f t="shared" si="3"/>
        <v>0</v>
      </c>
    </row>
    <row r="31" spans="7:14" ht="15.75">
      <c r="G31" s="4" t="s">
        <v>40</v>
      </c>
      <c r="H31" s="107">
        <v>254.5</v>
      </c>
      <c r="L31" s="10">
        <v>52000</v>
      </c>
      <c r="M31" s="98">
        <f t="shared" si="3"/>
        <v>13234000</v>
      </c>
      <c r="N31" s="11">
        <f>M25+N25+O25+V25</f>
        <v>189423380</v>
      </c>
    </row>
    <row r="32" spans="12:13" ht="15.75">
      <c r="L32" s="10">
        <v>52000</v>
      </c>
      <c r="M32" s="98">
        <f t="shared" si="3"/>
        <v>0</v>
      </c>
    </row>
    <row r="33" spans="1:132" s="4" customFormat="1" ht="34.5" customHeight="1">
      <c r="A33" s="8"/>
      <c r="B33" s="9"/>
      <c r="C33" s="6"/>
      <c r="D33" s="8"/>
      <c r="E33" s="8"/>
      <c r="G33" s="4" t="s">
        <v>53</v>
      </c>
      <c r="H33" s="107">
        <v>67.1</v>
      </c>
      <c r="K33" s="8"/>
      <c r="L33" s="10">
        <v>52000</v>
      </c>
      <c r="M33" s="98">
        <f t="shared" si="3"/>
        <v>3489199.9999999995</v>
      </c>
      <c r="N33" s="11"/>
      <c r="O33" s="11"/>
      <c r="P33" s="11"/>
      <c r="Q33" s="9"/>
      <c r="R33" s="8"/>
      <c r="S33" s="8"/>
      <c r="T33" s="10"/>
      <c r="U33" s="6"/>
      <c r="V33" s="10"/>
      <c r="W33" s="6"/>
      <c r="X33" s="12"/>
      <c r="Y33" s="12"/>
      <c r="Z33" s="13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</row>
    <row r="34" spans="1:132" s="4" customFormat="1" ht="15.75">
      <c r="A34" s="8"/>
      <c r="B34" s="9"/>
      <c r="C34" s="6"/>
      <c r="D34" s="8"/>
      <c r="E34" s="16"/>
      <c r="H34" s="107"/>
      <c r="K34" s="8"/>
      <c r="L34" s="10"/>
      <c r="M34" s="98"/>
      <c r="N34" s="11"/>
      <c r="O34" s="11"/>
      <c r="P34" s="11"/>
      <c r="Q34" s="9"/>
      <c r="R34" s="8"/>
      <c r="S34" s="8"/>
      <c r="T34" s="10"/>
      <c r="U34" s="6"/>
      <c r="V34" s="10"/>
      <c r="W34" s="6"/>
      <c r="X34" s="12"/>
      <c r="Y34" s="12"/>
      <c r="Z34" s="13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</row>
    <row r="35" spans="13:15" ht="15.75">
      <c r="M35" s="108">
        <f>SUM(M27:M34)</f>
        <v>126934400</v>
      </c>
      <c r="O35" s="11">
        <f>N25+O25</f>
        <v>54050000</v>
      </c>
    </row>
  </sheetData>
  <sheetProtection/>
  <autoFilter ref="A6:EB6"/>
  <mergeCells count="95">
    <mergeCell ref="Y13:Y14"/>
    <mergeCell ref="Z13:Z14"/>
    <mergeCell ref="A25:D25"/>
    <mergeCell ref="L13:L14"/>
    <mergeCell ref="M13:M14"/>
    <mergeCell ref="N13:N14"/>
    <mergeCell ref="O13:O14"/>
    <mergeCell ref="P13:P14"/>
    <mergeCell ref="X13:X14"/>
    <mergeCell ref="F13:F14"/>
    <mergeCell ref="G13:G14"/>
    <mergeCell ref="H13:H14"/>
    <mergeCell ref="I13:I14"/>
    <mergeCell ref="J13:J14"/>
    <mergeCell ref="K13:K14"/>
    <mergeCell ref="O11:O12"/>
    <mergeCell ref="P11:P12"/>
    <mergeCell ref="X11:X12"/>
    <mergeCell ref="Y11:Y12"/>
    <mergeCell ref="Z11:Z12"/>
    <mergeCell ref="A13:A14"/>
    <mergeCell ref="B13:B14"/>
    <mergeCell ref="C13:C14"/>
    <mergeCell ref="D13:D14"/>
    <mergeCell ref="E13:E14"/>
    <mergeCell ref="I11:I12"/>
    <mergeCell ref="J11:J12"/>
    <mergeCell ref="K11:K12"/>
    <mergeCell ref="L11:L12"/>
    <mergeCell ref="M11:M12"/>
    <mergeCell ref="N11:N12"/>
    <mergeCell ref="P9:P10"/>
    <mergeCell ref="Y9:Y10"/>
    <mergeCell ref="A11:A12"/>
    <mergeCell ref="B11:B12"/>
    <mergeCell ref="C11:C12"/>
    <mergeCell ref="D11:D12"/>
    <mergeCell ref="E11:E12"/>
    <mergeCell ref="F11:F12"/>
    <mergeCell ref="G11:G12"/>
    <mergeCell ref="H11:H12"/>
    <mergeCell ref="J9:J10"/>
    <mergeCell ref="K9:K10"/>
    <mergeCell ref="L9:L10"/>
    <mergeCell ref="M9:M10"/>
    <mergeCell ref="N9:N10"/>
    <mergeCell ref="O9:O10"/>
    <mergeCell ref="P7:P8"/>
    <mergeCell ref="X7:X10"/>
    <mergeCell ref="Y7:Y8"/>
    <mergeCell ref="Z7:Z10"/>
    <mergeCell ref="D9:D10"/>
    <mergeCell ref="E9:E10"/>
    <mergeCell ref="F9:F10"/>
    <mergeCell ref="G9:G10"/>
    <mergeCell ref="H9:H10"/>
    <mergeCell ref="I9:I10"/>
    <mergeCell ref="J7:J8"/>
    <mergeCell ref="K7:K8"/>
    <mergeCell ref="L7:L8"/>
    <mergeCell ref="M7:M8"/>
    <mergeCell ref="N7:N8"/>
    <mergeCell ref="O7:O8"/>
    <mergeCell ref="Z4:Z5"/>
    <mergeCell ref="A7:A10"/>
    <mergeCell ref="B7:B10"/>
    <mergeCell ref="C7:C10"/>
    <mergeCell ref="D7:D8"/>
    <mergeCell ref="E7:E8"/>
    <mergeCell ref="F7:F8"/>
    <mergeCell ref="G7:G8"/>
    <mergeCell ref="H7:H8"/>
    <mergeCell ref="I7:I8"/>
    <mergeCell ref="O4:O5"/>
    <mergeCell ref="P4:P5"/>
    <mergeCell ref="Q4:V4"/>
    <mergeCell ref="W4:W5"/>
    <mergeCell ref="X4:X5"/>
    <mergeCell ref="Y4:Y5"/>
    <mergeCell ref="H4:H5"/>
    <mergeCell ref="I4:I5"/>
    <mergeCell ref="J4:J5"/>
    <mergeCell ref="K4:K5"/>
    <mergeCell ref="L4:M4"/>
    <mergeCell ref="N4:N5"/>
    <mergeCell ref="A1:Z1"/>
    <mergeCell ref="A2:Z2"/>
    <mergeCell ref="A3:Z3"/>
    <mergeCell ref="A4:A5"/>
    <mergeCell ref="B4:B5"/>
    <mergeCell ref="C4:C5"/>
    <mergeCell ref="D4:D5"/>
    <mergeCell ref="E4:E5"/>
    <mergeCell ref="F4:F5"/>
    <mergeCell ref="G4:G5"/>
  </mergeCells>
  <printOptions/>
  <pageMargins left="0.511811023622047" right="0" top="0.15748031496063" bottom="0.236220472440945" header="0.393700787401575" footer="0.236220472440945"/>
  <pageSetup fitToHeight="0" fitToWidth="0" horizontalDpi="600" verticalDpi="600" orientation="landscape" paperSize="8" scale="6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THÀNH</cp:lastModifiedBy>
  <cp:lastPrinted>2023-10-26T07:24:22Z</cp:lastPrinted>
  <dcterms:created xsi:type="dcterms:W3CDTF">2017-10-13T08:05:07Z</dcterms:created>
  <dcterms:modified xsi:type="dcterms:W3CDTF">2023-11-07T10:28:08Z</dcterms:modified>
  <cp:category/>
  <cp:version/>
  <cp:contentType/>
  <cp:contentStatus/>
</cp:coreProperties>
</file>